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2288" windowHeight="9624" tabRatio="812" activeTab="0"/>
  </bookViews>
  <sheets>
    <sheet name="сводно" sheetId="1" r:id="rId1"/>
    <sheet name="сводно максимум" sheetId="2" r:id="rId2"/>
    <sheet name="сводно сравнение" sheetId="3" r:id="rId3"/>
    <sheet name="список" sheetId="4" r:id="rId4"/>
  </sheets>
  <definedNames/>
  <calcPr fullCalcOnLoad="1"/>
</workbook>
</file>

<file path=xl/sharedStrings.xml><?xml version="1.0" encoding="utf-8"?>
<sst xmlns="http://schemas.openxmlformats.org/spreadsheetml/2006/main" count="474" uniqueCount="265">
  <si>
    <t>Класс</t>
  </si>
  <si>
    <t>Берсерк</t>
  </si>
  <si>
    <t>Страж</t>
  </si>
  <si>
    <t>Громила</t>
  </si>
  <si>
    <t>Монах</t>
  </si>
  <si>
    <t>Паладин</t>
  </si>
  <si>
    <t>Темный рыцарь</t>
  </si>
  <si>
    <t>Фурия</t>
  </si>
  <si>
    <t>Хранитель</t>
  </si>
  <si>
    <t>Инквизитор</t>
  </si>
  <si>
    <t>Храмовник</t>
  </si>
  <si>
    <t>Осквернитель</t>
  </si>
  <si>
    <t>Мистик</t>
  </si>
  <si>
    <t>№ п/п</t>
  </si>
  <si>
    <t>Чернокнижник</t>
  </si>
  <si>
    <t>Волшебник</t>
  </si>
  <si>
    <t>Гипнотизер</t>
  </si>
  <si>
    <t>Иллюзионист</t>
  </si>
  <si>
    <t>Заклинатель</t>
  </si>
  <si>
    <t>Некромант</t>
  </si>
  <si>
    <t>Менестрель</t>
  </si>
  <si>
    <t>Трубадур</t>
  </si>
  <si>
    <t>Убийца</t>
  </si>
  <si>
    <t>Следопыт</t>
  </si>
  <si>
    <t>Разбойник</t>
  </si>
  <si>
    <t>Головорез</t>
  </si>
  <si>
    <t>Сил</t>
  </si>
  <si>
    <t>Вын</t>
  </si>
  <si>
    <t>Лвк</t>
  </si>
  <si>
    <t>Мдр</t>
  </si>
  <si>
    <t>Инт</t>
  </si>
  <si>
    <t>ХП</t>
  </si>
  <si>
    <t>Хаст</t>
  </si>
  <si>
    <t>ДПС</t>
  </si>
  <si>
    <t>Оружие</t>
  </si>
  <si>
    <t>Д. Оружие</t>
  </si>
  <si>
    <t>Постоянные дебафы</t>
  </si>
  <si>
    <t>Итого</t>
  </si>
  <si>
    <t>Защита</t>
  </si>
  <si>
    <t>СХ</t>
  </si>
  <si>
    <t>Реюз</t>
  </si>
  <si>
    <t>Болезнь</t>
  </si>
  <si>
    <t>Яд</t>
  </si>
  <si>
    <t>Психика</t>
  </si>
  <si>
    <t>Божест</t>
  </si>
  <si>
    <t>Холод</t>
  </si>
  <si>
    <t>Жар</t>
  </si>
  <si>
    <t>Пари</t>
  </si>
  <si>
    <t>Мити</t>
  </si>
  <si>
    <t>Рикавери</t>
  </si>
  <si>
    <t>Отраж.</t>
  </si>
  <si>
    <t>Радиус АоЕ</t>
  </si>
  <si>
    <t>Временные дебафы</t>
  </si>
  <si>
    <t>ВСЕГО</t>
  </si>
  <si>
    <t>Заклы</t>
  </si>
  <si>
    <t>СА</t>
  </si>
  <si>
    <t>Фокус</t>
  </si>
  <si>
    <t>Разруш и т.д.</t>
  </si>
  <si>
    <t>Агрессия</t>
  </si>
  <si>
    <t>МС</t>
  </si>
  <si>
    <t>Критзакл</t>
  </si>
  <si>
    <t>КБ</t>
  </si>
  <si>
    <t>Магия</t>
  </si>
  <si>
    <t>Примечания</t>
  </si>
  <si>
    <t>МАГИ</t>
  </si>
  <si>
    <t>Иллюз</t>
  </si>
  <si>
    <t>Ташиана - 2971 против всех магических (временное)</t>
  </si>
  <si>
    <t>Разрушенная психика V - против всех магических 1584</t>
  </si>
  <si>
    <t>Пожирание дум IV - интелект 187 (временный)</t>
  </si>
  <si>
    <t>Отменяющий посох 4 - психика 1006 (временный) (КоС одинаково с иллюзом)</t>
  </si>
  <si>
    <t>Пристанище VI - "всех волшебные повреждений"(с) 1975 (2775 с ТСО сэтом) (магия, божественный, психика)</t>
  </si>
  <si>
    <t>Калечащий магический недуг - магия и психика 1373 (временный) ТСО сэт</t>
  </si>
  <si>
    <t>Мыши-вампиры III - защита цели -34</t>
  </si>
  <si>
    <t>Солнечный удар (вампирская линейка) общее для всех магов: скорость атаки -17,5 на 24 сек.</t>
  </si>
  <si>
    <t>Договор со смертью - болезнь и яд 1463 (на слугу) ТСО+293</t>
  </si>
  <si>
    <t>Иссушение душ - силу и интелект на 92 (32 ЕоФ, суммарно 124)</t>
  </si>
  <si>
    <t>Стая летучих мышей - защита 14,7</t>
  </si>
  <si>
    <t>Знак Миньона (ТСО) - все магические 914</t>
  </si>
  <si>
    <t>Знак смертности - мдр и вын на 102 (в ЕоФ 36, суммарно 138)</t>
  </si>
  <si>
    <t>Скользкий ползун - Липкая слизь</t>
  </si>
  <si>
    <t>Цели в зоне действия снизит шанс поразить авто атакой основного оружия несколько целей на 25%</t>
  </si>
  <si>
    <t>Снижает: повреждения от ответного удара целей в зоне действия на 25%</t>
  </si>
  <si>
    <t>Снижает: вероятность двойной атаки целей в зоне действия на 25%</t>
  </si>
  <si>
    <t>Снижает: скорость атаки и п/с целей в зоне действия на 10,0</t>
  </si>
  <si>
    <t>Замедляет цели в зоне действия на 20%</t>
  </si>
  <si>
    <t>Снижает владение оружем (всё) целей в зоне действия на 25</t>
  </si>
  <si>
    <t>Снижает подчинение, фокус, разрушение, посвящение целей в зоне действия на 25</t>
  </si>
  <si>
    <t>Уменьшает радиус действия заклинаний и боевых умений на 15%</t>
  </si>
  <si>
    <t>Уменьшает урон от заклинаний и боевых умений цели на 5%</t>
  </si>
  <si>
    <t>Боевые умения цели будут промахиваться на 10 чаще</t>
  </si>
  <si>
    <t>Улучшает сопротивляемость к заклинаниям цели на 5%</t>
  </si>
  <si>
    <t>Ледяные копья VII - жар и мороз на 1726 (1927 максимум)</t>
  </si>
  <si>
    <t>БОЙЦЫ</t>
  </si>
  <si>
    <t>ТР</t>
  </si>
  <si>
    <t>Богохульство VI - болезнь 1320 (1848 с ЕоФ)</t>
  </si>
  <si>
    <t>Разрубить плоть V - мдр на 215</t>
  </si>
  <si>
    <t>Перекачивать жизненную энергию (ТСО) - инт и сил на 66, бое на 120</t>
  </si>
  <si>
    <t>Пал</t>
  </si>
  <si>
    <t>Калечить VI - хаст 24</t>
  </si>
  <si>
    <t>Увечье VI - рубящее, дробящее, колющее на 29</t>
  </si>
  <si>
    <t>Удар головой V - фокус 80</t>
  </si>
  <si>
    <t>ЖРЕЦЫ</t>
  </si>
  <si>
    <t>Разложение VII - мудрость на 153</t>
  </si>
  <si>
    <t>Закопченый кнут V - хаст 14,2</t>
  </si>
  <si>
    <t>Мерзость VI - Сил, ловк, вын, мудр, интелект - 59</t>
  </si>
  <si>
    <t>Отвратительная печать III - Сил, ловк, мудр - 97 (116 с ТСО)</t>
  </si>
  <si>
    <t>Абсолютное грехопадение IV - яд и болезнь 1291</t>
  </si>
  <si>
    <t>Призыв несчастий VII - яд и болезнь 1185</t>
  </si>
  <si>
    <t>Атрофия VI - хаст 27 и дпс 19,2 (36,5 и 26 соответственно в ТСО) -</t>
  </si>
  <si>
    <t>Проклятие - снижение тригеров и проходимости заклинаний моба (временное)</t>
  </si>
  <si>
    <t>Эхо Древних V - ВНС -156, стихия+гибельное(жар,хол,бол,яд) -1427 (-195 и -1784 ТСО 5ОД)</t>
  </si>
  <si>
    <t>Порча VI - СИЛ+ВНС -123</t>
  </si>
  <si>
    <t>Стенающая душа III - П/с -39 (-54 с сэтовым торс)</t>
  </si>
  <si>
    <t>Дымка VI - Скор.атаки -27 навыки владения оружием (кол.дроб.руб) -15,8 (34 и 20 с ТСО)</t>
  </si>
  <si>
    <t>Летаргия III - Скор.атаки -27 М2 (-42, -5% критудар сет4 тсо. )</t>
  </si>
  <si>
    <t>МУ! Кара мастера - Скор.атаки -18, навыки владения оружием (кол.дроб.руб) -25</t>
  </si>
  <si>
    <t>Ленивый дух II- цель потребляет на 80% больше энергии при касте</t>
  </si>
  <si>
    <t>Бичевание - психика на 1391</t>
  </si>
  <si>
    <t>Обречение - все на 813 (1098 ЕоФ од и 1207 с ТСО ОД и 1787 вместе с разбоем)</t>
  </si>
  <si>
    <t>Клеймящее пламя - божественное 1355</t>
  </si>
  <si>
    <t>Отказ - сила и интелект на 99 (134 ЕоФ ОД)</t>
  </si>
  <si>
    <t>Насильственное разоружение - все навыки владения оружием на 34 (46 ЕоФ ОД)</t>
  </si>
  <si>
    <t>Сразить грехопадение - мудрость на 90</t>
  </si>
  <si>
    <t>Расколотый череп - фокус, разрушение, подчинение, забота, посвящение, владение оружием на 25</t>
  </si>
  <si>
    <t>(КоС ОД временное)</t>
  </si>
  <si>
    <t>Неуклюжесть - понижение способности дебафов моба на 25%</t>
  </si>
  <si>
    <t>Укор VII - мити 1830 (1965 со всеми вложенными ОД)</t>
  </si>
  <si>
    <t>Знак божественности V - божественное 1218, -26 п/с</t>
  </si>
  <si>
    <t>Сразить грехопадение III - мудрость 90</t>
  </si>
  <si>
    <t>Расколотый череп 4 - фокус, разрушение, подчинение, забота, посвящение, владение оружием 28 (38 со всеми вложенными ОД)</t>
  </si>
  <si>
    <t>Кара мастера - владение оружием 25, скорость атаки 18 (временный)</t>
  </si>
  <si>
    <t>Стужа V - жар и холод на 1355</t>
  </si>
  <si>
    <t>Устрашение IV - интелект 62 ловкость и мудрость 133</t>
  </si>
  <si>
    <t>Дразнящий рой III - разрушение, посвящ, фокус и т.д. 60 (группа), агрессия 43</t>
  </si>
  <si>
    <t>МУ - хаст 18,3, владение оружием 26</t>
  </si>
  <si>
    <t>Смертельный рой VII - защита 35, шанс крита на 5%</t>
  </si>
  <si>
    <t>РАЗВЕДЧИКИ</t>
  </si>
  <si>
    <t>Яды</t>
  </si>
  <si>
    <t>Эссенция туругара 72 - хаст 25</t>
  </si>
  <si>
    <t>Оберегающий отлив 72 - 94 мудрости и 1266 всех магических (профильный яд разбоя)</t>
  </si>
  <si>
    <t>Бесстыдство 72 - ловк 94, отраж, парир, защита</t>
  </si>
  <si>
    <t>Ослаб яд 72 - Сил 82, владение оружием 31</t>
  </si>
  <si>
    <t>Угасание интелекта - Ителект 82, разрушение, подчинение, забота, посвящение на 31</t>
  </si>
  <si>
    <t>Контузия VI - отражение 46, ловкость 106, защита 40</t>
  </si>
  <si>
    <t>Травма VII - Хаст 40</t>
  </si>
  <si>
    <t>Удар отчаяния III - Защита 38</t>
  </si>
  <si>
    <t>Отмена V - парирование 99</t>
  </si>
  <si>
    <t>Оцепеняющий удар 6 - восстановление 65%, спелхаст 33%</t>
  </si>
  <si>
    <t>Травмирующий удар силача - реюз 50%</t>
  </si>
  <si>
    <t>Оскорбление действием VII - радиус АоЕ мобов на 30%</t>
  </si>
  <si>
    <t>МУ - 1006 мити</t>
  </si>
  <si>
    <t>Убийственная подсечка V - 3004 против всех магических</t>
  </si>
  <si>
    <t>Измотать III - мити 3511</t>
  </si>
  <si>
    <t>Брешь в обороне II - 6528</t>
  </si>
  <si>
    <t>Воля к жизни - -2% (у эпика) максимального количества хп</t>
  </si>
  <si>
    <t>Эссенция воровства - минус 123 БОЕ (и СА и заклы) (общее в ТСО с головорезом)</t>
  </si>
  <si>
    <t>Разбой VII - сила 140</t>
  </si>
  <si>
    <t>Трюк охотника (треснолапы) - 1509 от всех магических</t>
  </si>
  <si>
    <t>Вооруженное ограбление VI - 2905 от холода</t>
  </si>
  <si>
    <t>Оцепеняющий удар 7 - понижает скорость восстановления цели на 75%, скорость примениния на 38%</t>
  </si>
  <si>
    <t>Вихрь клинков V - снижает физическое на 1371</t>
  </si>
  <si>
    <t>Распотрошить VIII - снижает ловкость на 112 (130 с ЕоФ)</t>
  </si>
  <si>
    <t>Петля палача VI - снижает защиту против божественного и магического на 2640</t>
  </si>
  <si>
    <t>Прокол легкого II - фокус, разрушение, подчинение, забота, посвящение, владение всем оружием на 75 (86 с ЕоФ)</t>
  </si>
  <si>
    <t>Надувательство VI - снижает мудрость на 97, защиту на 37 (мдр 126 с ЕоФ)</t>
  </si>
  <si>
    <t>Тычок по почкам VI - снижает защиту от физического на 807</t>
  </si>
  <si>
    <t>Пламенеющий удар III - снижает интеллект на 183 (238 с ЕоФ)</t>
  </si>
  <si>
    <t>Лезвие ножа V - Снижает парирование на 68 (снижение урона от рипостов в ЕоФ)</t>
  </si>
  <si>
    <t>Удар стали - VIII - Снижает повреждения в секунду на 50</t>
  </si>
  <si>
    <t>Трюк охотника - все магические на 1155</t>
  </si>
  <si>
    <t>МУ - мити 700</t>
  </si>
  <si>
    <t>Ослабляющий вихрь - снижает силу и интеллект на 66</t>
  </si>
  <si>
    <t>Эссенция воровства - минус 123 БОЕ (и СА и заклы) (общее в ТСО с разбоем)</t>
  </si>
  <si>
    <t>Причитание отчаяния Берлена VI - от болезни на 3433</t>
  </si>
  <si>
    <t>Хаотическая какофония Клары V - мити на 1626</t>
  </si>
  <si>
    <t>Поцелуй неудачи VII - мудрость 126</t>
  </si>
  <si>
    <t>Тусклый клинок Даро VI - дпс на 48</t>
  </si>
  <si>
    <t>Сминающее крещендо Тарвена VI - защита на 41</t>
  </si>
  <si>
    <t>Бессердечный дискант V - сила и ловкость на 233</t>
  </si>
  <si>
    <t>Горестная панихида Даро IV - хаст на 33</t>
  </si>
  <si>
    <t>Хорал отпора Зандера III - от всех магических повреждений на 1152</t>
  </si>
  <si>
    <t>Гнев мастера (МУ) - мити 914 (временный)</t>
  </si>
  <si>
    <t>Подавляющий напев VI - психика на 2640 (3300 с ЕоФ)</t>
  </si>
  <si>
    <t>Раздражающий стих VI - защита на 37</t>
  </si>
  <si>
    <t>Хорал отпора Зандера III - все магические на 1440 (совместный с менестрелем)</t>
  </si>
  <si>
    <t>Гимн хаоса V - снижает мдр на 96</t>
  </si>
  <si>
    <t>Бессердечный дискант VI - снижает сил и лов на 187</t>
  </si>
  <si>
    <t>Пляшущий клинок VI - все магические 839 (1018 с ЕоФ) (временный)</t>
  </si>
  <si>
    <t>Ночной удар VII - снижает инт на 145 (189 с ЕоФ) (временный)</t>
  </si>
  <si>
    <t>Отменяющая песня - урон 1 заклинания моба меньше на 90% (временный)</t>
  </si>
  <si>
    <t>Звуковое вмешательство - снижает продолжительность дотов на 30%</t>
  </si>
  <si>
    <t>Деморализация - за каждый дебаф в ветке морализации на мобе 3% вероятности промаха его СА по игроку</t>
  </si>
  <si>
    <t>Шипы VI - яд 2640 (3432 с Еоф)</t>
  </si>
  <si>
    <t>Досаждать VI - защита 37 и мити 643</t>
  </si>
  <si>
    <t>Критический удар III - защита на 52 (62 с ЕоФ)</t>
  </si>
  <si>
    <t>Гибельное унижение (ТСО) - снижает 10% заклинаний и боевых умений и 10% критбонуса (одинаково со следопытом)</t>
  </si>
  <si>
    <t>МУ - мити на 914 (временный)</t>
  </si>
  <si>
    <t>Оплести VI - жар на 2640.</t>
  </si>
  <si>
    <t>Калечащая стрела V - отражение и парирование на 72</t>
  </si>
  <si>
    <t>Смесь ядов - КОС (5 ОД) яд на 2194 (8 ОД на 2743)</t>
  </si>
  <si>
    <t>Меткий выстрел VI - снижение защиты на 55 (ТСО следопыт - снижает защиту против всех стихийных повреждений на 1004)</t>
  </si>
  <si>
    <t>Отменяющий посох одинаково с иллюзом. Не складываются.</t>
  </si>
  <si>
    <t>Проклятие - снижение количества тригеров на заклинаниях мобов</t>
  </si>
  <si>
    <t>МУ у всех жрецов один. Записан Оскверу</t>
  </si>
  <si>
    <t>Мрачная ловушка с осквером.</t>
  </si>
  <si>
    <t>Расколотый череп одинаково с инком</t>
  </si>
  <si>
    <t>Оцепеняющий удар с головорезом не стак.</t>
  </si>
  <si>
    <t>МУ у разбоя даёт больше остальных разведов.</t>
  </si>
  <si>
    <t>Травмирующий удар снижает силу заклинаний моба на 10%</t>
  </si>
  <si>
    <t>Хорал отпора Зандера меньше чем у трубы. Не стак.</t>
  </si>
  <si>
    <t>Урон 1 заклинания на 90% меньше.</t>
  </si>
  <si>
    <t xml:space="preserve"> Доты тикают по времени меньше на 30%</t>
  </si>
  <si>
    <t>Гибельное унижение одинаково с убийцей</t>
  </si>
  <si>
    <t>Смесь ядов одинаково со следопытом</t>
  </si>
  <si>
    <t>Аневризма VI ошеломляет цель, не дает цели использовать АА</t>
  </si>
  <si>
    <t>Кошмар VI - магия, психика и божественное на 1463</t>
  </si>
  <si>
    <t>Беспокойство V - снижает дроб/руб/кол/дальнб на 56 (ещё +14 в ТСО и 9 в ЕоФ. 79 суммарно)</t>
  </si>
  <si>
    <t>Аневризма VI - ошеломляет цель, не дает цели использовать автоатаку. Действует на эпиков. (временный)</t>
  </si>
  <si>
    <t>Хроновсасывание - 25,5% СХ (одинаково с гипной)</t>
  </si>
  <si>
    <t>Пакт заклинателя VI - жар,хол,маг -1463 (+5*4% 1756 с ТСО ОД) (временный)</t>
  </si>
  <si>
    <t>Яростные волны - в Общности (скаут) - мити(кол.руб.дроб) -731. (макс)</t>
  </si>
  <si>
    <t>Низший выстрел стихий сет5 ТСО. стихия (жар.хол) -1248 (временный)</t>
  </si>
  <si>
    <t>Знак Миньона (ТСО ОД) - все магические  -914 (временный)</t>
  </si>
  <si>
    <t>Всепоглощающий туман III - мити 2194 (временный)</t>
  </si>
  <si>
    <t>Выкачать силу IV - силу и интелект на 92 (60 выносливости в ЕоФ)</t>
  </si>
  <si>
    <t>Справедливость - VI, дебафф от божественного на 1320 (с ЕоФ до 1700)</t>
  </si>
  <si>
    <t>Усики кошмара III- дпс на 38 и хаст на 27 (временный) висит 36 секунд вешается с 14% вероятностью так что почти всегда. сам эффект называется "Усики страха"</t>
  </si>
  <si>
    <t>Мрачная ловушка - дпс на 16,5 (временное) (одинаково с мистиком)</t>
  </si>
  <si>
    <t>Мрачная ловушка - П/с -18,9 (временное)</t>
  </si>
  <si>
    <t>Травматирующий удар силача - Увеличивает задержку перед повторным применением на 50%, понижает повреждения от враждебных заклинаний на 10%</t>
  </si>
  <si>
    <t>Деморализующий гимн II -  фокус, разрушение, подчинение, забота, посвящение, владение всем оружием на 36 (45 с ЕоФ)</t>
  </si>
  <si>
    <t>Снижает максхп эпика на 5% (по 1% на дот).</t>
  </si>
  <si>
    <t>Гибельное унижение - снижает вероятность крит повреждения заклинаниями на 10%, бонус критические повреждения заклинанием на 10%, бонус критические повреждения рукопашной, шанс крит удара цели на 10%</t>
  </si>
  <si>
    <t>Знак Минона (ТСО) одинаково с заклом.</t>
  </si>
  <si>
    <t>ДА</t>
  </si>
  <si>
    <t>ДМГ рипоста</t>
  </si>
  <si>
    <t>Полное описание дебафа Ползуна на странице списка.</t>
  </si>
  <si>
    <t>Сила закл</t>
  </si>
  <si>
    <t>Макс</t>
  </si>
  <si>
    <t>Мин</t>
  </si>
  <si>
    <t>Разница</t>
  </si>
  <si>
    <t>%</t>
  </si>
  <si>
    <t>Суммарно</t>
  </si>
  <si>
    <t>Прирезать VI -23 дпс мода</t>
  </si>
  <si>
    <t>Децимация II -77 защита, парирование и отражение (временный)</t>
  </si>
  <si>
    <t>Разрушить VI -19 дробящее, рубящее и колющее</t>
  </si>
  <si>
    <t>Пощечина V -46 Забота, разрушение и подчинение</t>
  </si>
  <si>
    <t>Недвижимость - хаст и дпс на 28 (временный)</t>
  </si>
  <si>
    <t>Яростная кобра VI  - Снижение защиты -19</t>
  </si>
  <si>
    <t>Драконье пламя II - Понижение скорости применения цели на 48% (временный)</t>
  </si>
  <si>
    <t>КоС ОД</t>
  </si>
  <si>
    <t>Звезда богомола Ранг 1 Снижение выноса на 119</t>
  </si>
  <si>
    <t>Проклятье несуществующего - сила и интелект на 106</t>
  </si>
  <si>
    <t>Иссушения - снижение дальности заклинаний на 20%</t>
  </si>
  <si>
    <t>Кара мастера - хаст 18,3, колющее рубящее дробящее на 26 (временный)</t>
  </si>
  <si>
    <t>Точка давления Ранг 4  Понижение защиты против дробящих 569 (макс 823)</t>
  </si>
  <si>
    <t>Вихрь ударов дубинкой Ранг 4 Понижает скорость восстановления 36% (макс 45)</t>
  </si>
  <si>
    <t>Тургура 72</t>
  </si>
  <si>
    <t>Оберег. Отлив 72</t>
  </si>
  <si>
    <t>Бесстыдство 72</t>
  </si>
  <si>
    <t>Ослаб. яд 72</t>
  </si>
  <si>
    <t>Угасание интел. 72</t>
  </si>
  <si>
    <t>яды</t>
  </si>
  <si>
    <t>Вакуумное полe VII - болезнь и яд на 1926 (2140 суммарно)</t>
  </si>
  <si>
    <t>Выбить глаз V - владение оружием на 60 (временный)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</si>
</sst>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%"/>
  </numFmts>
  <fonts count="11">
    <font>
      <sz val="10"/>
      <name val="Arial Cyr"/>
      <family val="0"/>
    </font>
    <font>
      <sz val="8"/>
      <name val="Arial Cyr"/>
      <family val="0"/>
    </font>
    <font>
      <b/>
      <sz val="9"/>
      <color indexed="9"/>
      <name val="Arial Cyr"/>
      <family val="0"/>
    </font>
    <font>
      <sz val="10"/>
      <color indexed="9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/>
    </xf>
    <xf numFmtId="165" fontId="0" fillId="2" borderId="1" xfId="18" applyNumberFormat="1" applyFill="1" applyBorder="1" applyAlignment="1">
      <alignment/>
    </xf>
    <xf numFmtId="9" fontId="0" fillId="2" borderId="1" xfId="17" applyFill="1" applyBorder="1" applyAlignment="1">
      <alignment/>
    </xf>
    <xf numFmtId="165" fontId="0" fillId="2" borderId="1" xfId="18" applyNumberFormat="1" applyFill="1" applyBorder="1" applyAlignment="1">
      <alignment vertical="center"/>
    </xf>
    <xf numFmtId="165" fontId="0" fillId="2" borderId="1" xfId="18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/>
    </xf>
    <xf numFmtId="9" fontId="0" fillId="2" borderId="1" xfId="17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165" fontId="2" fillId="3" borderId="1" xfId="18" applyNumberFormat="1" applyFont="1" applyFill="1" applyBorder="1" applyAlignment="1">
      <alignment/>
    </xf>
    <xf numFmtId="9" fontId="2" fillId="3" borderId="1" xfId="17" applyFont="1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4" borderId="1" xfId="0" applyFill="1" applyBorder="1" applyAlignment="1">
      <alignment horizontal="center"/>
    </xf>
    <xf numFmtId="0" fontId="4" fillId="4" borderId="1" xfId="0" applyFont="1" applyFill="1" applyBorder="1" applyAlignment="1">
      <alignment/>
    </xf>
    <xf numFmtId="165" fontId="0" fillId="4" borderId="1" xfId="18" applyNumberFormat="1" applyFill="1" applyBorder="1" applyAlignment="1">
      <alignment/>
    </xf>
    <xf numFmtId="9" fontId="0" fillId="4" borderId="1" xfId="17" applyFill="1" applyBorder="1" applyAlignment="1">
      <alignment/>
    </xf>
    <xf numFmtId="0" fontId="0" fillId="4" borderId="1" xfId="0" applyFill="1" applyBorder="1" applyAlignment="1">
      <alignment/>
    </xf>
    <xf numFmtId="165" fontId="0" fillId="4" borderId="1" xfId="18" applyNumberFormat="1" applyFill="1" applyBorder="1" applyAlignment="1">
      <alignment vertical="center"/>
    </xf>
    <xf numFmtId="165" fontId="0" fillId="4" borderId="1" xfId="18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/>
    </xf>
    <xf numFmtId="165" fontId="0" fillId="0" borderId="1" xfId="18" applyNumberFormat="1" applyFill="1" applyBorder="1" applyAlignment="1">
      <alignment/>
    </xf>
    <xf numFmtId="9" fontId="0" fillId="0" borderId="1" xfId="17" applyFill="1" applyBorder="1" applyAlignment="1">
      <alignment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/>
    </xf>
    <xf numFmtId="9" fontId="0" fillId="0" borderId="1" xfId="17" applyFill="1" applyBorder="1" applyAlignment="1">
      <alignment horizontal="center" vertical="center"/>
    </xf>
    <xf numFmtId="165" fontId="0" fillId="0" borderId="1" xfId="18" applyNumberFormat="1" applyFill="1" applyBorder="1" applyAlignment="1">
      <alignment vertical="center"/>
    </xf>
    <xf numFmtId="165" fontId="0" fillId="0" borderId="1" xfId="18" applyNumberForma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wrapText="1"/>
    </xf>
    <xf numFmtId="9" fontId="10" fillId="0" borderId="1" xfId="17" applyFont="1" applyFill="1" applyBorder="1" applyAlignment="1">
      <alignment horizontal="right"/>
    </xf>
    <xf numFmtId="9" fontId="2" fillId="3" borderId="1" xfId="17" applyFont="1" applyFill="1" applyBorder="1" applyAlignment="1">
      <alignment horizontal="right"/>
    </xf>
    <xf numFmtId="165" fontId="10" fillId="0" borderId="1" xfId="18" applyNumberFormat="1" applyFont="1" applyFill="1" applyBorder="1" applyAlignment="1">
      <alignment horizontal="right"/>
    </xf>
    <xf numFmtId="165" fontId="10" fillId="0" borderId="1" xfId="0" applyNumberFormat="1" applyFont="1" applyFill="1" applyBorder="1" applyAlignment="1">
      <alignment horizontal="right"/>
    </xf>
    <xf numFmtId="10" fontId="2" fillId="3" borderId="1" xfId="17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left" wrapText="1"/>
    </xf>
    <xf numFmtId="165" fontId="10" fillId="2" borderId="1" xfId="0" applyNumberFormat="1" applyFont="1" applyFill="1" applyBorder="1" applyAlignment="1">
      <alignment horizontal="right"/>
    </xf>
    <xf numFmtId="9" fontId="10" fillId="2" borderId="1" xfId="17" applyFont="1" applyFill="1" applyBorder="1" applyAlignment="1">
      <alignment horizontal="right"/>
    </xf>
    <xf numFmtId="165" fontId="10" fillId="2" borderId="1" xfId="18" applyNumberFormat="1" applyFont="1" applyFill="1" applyBorder="1" applyAlignment="1">
      <alignment horizontal="right"/>
    </xf>
    <xf numFmtId="9" fontId="0" fillId="2" borderId="2" xfId="17" applyFill="1" applyBorder="1" applyAlignment="1">
      <alignment horizontal="center" vertical="center"/>
    </xf>
    <xf numFmtId="9" fontId="0" fillId="0" borderId="2" xfId="17" applyFill="1" applyBorder="1" applyAlignment="1">
      <alignment horizontal="center" vertical="center"/>
    </xf>
    <xf numFmtId="9" fontId="0" fillId="2" borderId="1" xfId="17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165" fontId="0" fillId="2" borderId="1" xfId="18" applyNumberForma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 vertical="center" textRotation="90"/>
    </xf>
    <xf numFmtId="0" fontId="6" fillId="2" borderId="2" xfId="0" applyFont="1" applyFill="1" applyBorder="1" applyAlignment="1">
      <alignment horizontal="center" vertical="center" textRotation="90"/>
    </xf>
    <xf numFmtId="9" fontId="0" fillId="2" borderId="3" xfId="17" applyFill="1" applyBorder="1" applyAlignment="1">
      <alignment horizontal="center" vertical="center"/>
    </xf>
    <xf numFmtId="9" fontId="0" fillId="2" borderId="2" xfId="17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textRotation="90"/>
    </xf>
    <xf numFmtId="165" fontId="0" fillId="0" borderId="1" xfId="18" applyNumberFormat="1" applyFill="1" applyBorder="1" applyAlignment="1">
      <alignment horizontal="center" vertical="center"/>
    </xf>
    <xf numFmtId="9" fontId="0" fillId="0" borderId="1" xfId="17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showGridLines="0" tabSelected="1"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0" sqref="A20"/>
    </sheetView>
  </sheetViews>
  <sheetFormatPr defaultColWidth="9.00390625" defaultRowHeight="12.75"/>
  <cols>
    <col min="1" max="1" width="3.375" style="1" customWidth="1"/>
    <col min="2" max="2" width="17.00390625" style="0" bestFit="1" customWidth="1"/>
    <col min="12" max="13" width="10.125" style="0" customWidth="1"/>
    <col min="14" max="14" width="11.75390625" style="0" customWidth="1"/>
    <col min="37" max="37" width="11.625" style="0" bestFit="1" customWidth="1"/>
    <col min="38" max="38" width="10.375" style="0" bestFit="1" customWidth="1"/>
    <col min="39" max="39" width="67.00390625" style="0" customWidth="1"/>
  </cols>
  <sheetData>
    <row r="1" spans="1:39" ht="12.75">
      <c r="A1" s="9" t="s">
        <v>36</v>
      </c>
      <c r="B1" s="9"/>
      <c r="C1" s="9"/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8"/>
    </row>
    <row r="2" spans="1:39" ht="24">
      <c r="A2" s="11" t="s">
        <v>13</v>
      </c>
      <c r="B2" s="10" t="s">
        <v>0</v>
      </c>
      <c r="C2" s="10" t="s">
        <v>26</v>
      </c>
      <c r="D2" s="10" t="s">
        <v>27</v>
      </c>
      <c r="E2" s="10" t="s">
        <v>28</v>
      </c>
      <c r="F2" s="10" t="s">
        <v>29</v>
      </c>
      <c r="G2" s="10" t="s">
        <v>30</v>
      </c>
      <c r="H2" s="10" t="s">
        <v>31</v>
      </c>
      <c r="I2" s="10" t="s">
        <v>32</v>
      </c>
      <c r="J2" s="10" t="s">
        <v>33</v>
      </c>
      <c r="K2" s="10" t="s">
        <v>34</v>
      </c>
      <c r="L2" s="10" t="s">
        <v>35</v>
      </c>
      <c r="M2" s="10" t="s">
        <v>56</v>
      </c>
      <c r="N2" s="10" t="s">
        <v>57</v>
      </c>
      <c r="O2" s="10" t="s">
        <v>38</v>
      </c>
      <c r="P2" s="10" t="s">
        <v>47</v>
      </c>
      <c r="Q2" s="10" t="s">
        <v>50</v>
      </c>
      <c r="R2" s="10" t="s">
        <v>39</v>
      </c>
      <c r="S2" s="10" t="s">
        <v>49</v>
      </c>
      <c r="T2" s="10" t="s">
        <v>40</v>
      </c>
      <c r="U2" s="10" t="s">
        <v>48</v>
      </c>
      <c r="V2" s="10" t="s">
        <v>41</v>
      </c>
      <c r="W2" s="10" t="s">
        <v>42</v>
      </c>
      <c r="X2" s="10" t="s">
        <v>43</v>
      </c>
      <c r="Y2" s="10" t="s">
        <v>44</v>
      </c>
      <c r="Z2" s="10" t="s">
        <v>62</v>
      </c>
      <c r="AA2" s="10" t="s">
        <v>45</v>
      </c>
      <c r="AB2" s="10" t="s">
        <v>46</v>
      </c>
      <c r="AC2" s="10" t="s">
        <v>54</v>
      </c>
      <c r="AD2" s="10" t="s">
        <v>55</v>
      </c>
      <c r="AE2" s="10" t="s">
        <v>237</v>
      </c>
      <c r="AF2" s="10" t="s">
        <v>58</v>
      </c>
      <c r="AG2" s="10" t="s">
        <v>59</v>
      </c>
      <c r="AH2" s="10" t="s">
        <v>60</v>
      </c>
      <c r="AI2" s="10" t="s">
        <v>61</v>
      </c>
      <c r="AJ2" s="10" t="s">
        <v>234</v>
      </c>
      <c r="AK2" s="10" t="s">
        <v>235</v>
      </c>
      <c r="AL2" s="10" t="s">
        <v>51</v>
      </c>
      <c r="AM2" s="10" t="s">
        <v>63</v>
      </c>
    </row>
    <row r="3" spans="1:39" ht="12.75">
      <c r="A3" s="12">
        <v>1</v>
      </c>
      <c r="B3" s="3" t="s">
        <v>1</v>
      </c>
      <c r="C3" s="4"/>
      <c r="D3" s="4"/>
      <c r="E3" s="4"/>
      <c r="F3" s="4"/>
      <c r="G3" s="4"/>
      <c r="H3" s="4"/>
      <c r="I3" s="4">
        <v>24</v>
      </c>
      <c r="J3" s="4"/>
      <c r="K3" s="4">
        <v>29</v>
      </c>
      <c r="L3" s="4"/>
      <c r="M3" s="4">
        <v>80</v>
      </c>
      <c r="N3" s="4"/>
      <c r="O3" s="4"/>
      <c r="P3" s="4"/>
      <c r="Q3" s="4"/>
      <c r="R3" s="5"/>
      <c r="S3" s="5"/>
      <c r="T3" s="5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4"/>
      <c r="AG3" s="5"/>
      <c r="AH3" s="5"/>
      <c r="AI3" s="5"/>
      <c r="AJ3" s="5"/>
      <c r="AK3" s="5"/>
      <c r="AL3" s="5"/>
      <c r="AM3" s="2"/>
    </row>
    <row r="4" spans="1:39" ht="12.75">
      <c r="A4" s="12">
        <v>2</v>
      </c>
      <c r="B4" s="3" t="s">
        <v>2</v>
      </c>
      <c r="C4" s="4"/>
      <c r="D4" s="4"/>
      <c r="E4" s="4"/>
      <c r="F4" s="4"/>
      <c r="G4" s="4"/>
      <c r="H4" s="4"/>
      <c r="I4" s="4"/>
      <c r="J4" s="4">
        <v>23</v>
      </c>
      <c r="K4" s="4">
        <v>19</v>
      </c>
      <c r="L4" s="4"/>
      <c r="M4" s="4"/>
      <c r="N4" s="4">
        <v>46</v>
      </c>
      <c r="O4" s="4"/>
      <c r="P4" s="4"/>
      <c r="Q4" s="4"/>
      <c r="R4" s="5"/>
      <c r="S4" s="5"/>
      <c r="T4" s="5"/>
      <c r="U4" s="4"/>
      <c r="V4" s="4"/>
      <c r="W4" s="4"/>
      <c r="X4" s="4"/>
      <c r="Y4" s="4"/>
      <c r="Z4" s="4"/>
      <c r="AA4" s="4"/>
      <c r="AB4" s="4"/>
      <c r="AC4" s="4"/>
      <c r="AD4" s="4"/>
      <c r="AE4" s="5"/>
      <c r="AF4" s="4"/>
      <c r="AG4" s="5"/>
      <c r="AH4" s="5"/>
      <c r="AI4" s="5"/>
      <c r="AJ4" s="5"/>
      <c r="AK4" s="5"/>
      <c r="AL4" s="5"/>
      <c r="AM4" s="2"/>
    </row>
    <row r="5" spans="1:39" ht="12.75">
      <c r="A5" s="12">
        <v>3</v>
      </c>
      <c r="B5" s="3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5"/>
      <c r="T5" s="5"/>
      <c r="U5" s="4"/>
      <c r="V5" s="4"/>
      <c r="W5" s="4"/>
      <c r="X5" s="4"/>
      <c r="Y5" s="4"/>
      <c r="Z5" s="4"/>
      <c r="AA5" s="4"/>
      <c r="AB5" s="4"/>
      <c r="AC5" s="4"/>
      <c r="AD5" s="4"/>
      <c r="AE5" s="5"/>
      <c r="AF5" s="4"/>
      <c r="AG5" s="5"/>
      <c r="AH5" s="5"/>
      <c r="AI5" s="5"/>
      <c r="AJ5" s="5"/>
      <c r="AK5" s="5"/>
      <c r="AL5" s="5"/>
      <c r="AM5" s="2"/>
    </row>
    <row r="6" spans="1:39" ht="12.75">
      <c r="A6" s="12">
        <v>4</v>
      </c>
      <c r="B6" s="3" t="s">
        <v>4</v>
      </c>
      <c r="C6" s="4"/>
      <c r="D6" s="4">
        <v>119</v>
      </c>
      <c r="E6" s="4"/>
      <c r="F6" s="4"/>
      <c r="G6" s="4"/>
      <c r="H6" s="4"/>
      <c r="I6" s="4"/>
      <c r="J6" s="4"/>
      <c r="K6" s="4"/>
      <c r="L6" s="4"/>
      <c r="M6" s="4"/>
      <c r="N6" s="4"/>
      <c r="O6" s="4">
        <v>19</v>
      </c>
      <c r="P6" s="4"/>
      <c r="Q6" s="4"/>
      <c r="R6" s="5"/>
      <c r="S6" s="5">
        <v>0.36</v>
      </c>
      <c r="T6" s="5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4"/>
      <c r="AG6" s="5"/>
      <c r="AH6" s="5"/>
      <c r="AI6" s="5"/>
      <c r="AJ6" s="5"/>
      <c r="AK6" s="5"/>
      <c r="AL6" s="5"/>
      <c r="AM6" s="2"/>
    </row>
    <row r="7" spans="1:39" ht="12.75">
      <c r="A7" s="12">
        <v>5</v>
      </c>
      <c r="B7" s="3" t="s">
        <v>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5"/>
      <c r="T7" s="5"/>
      <c r="U7" s="4"/>
      <c r="V7" s="4"/>
      <c r="W7" s="4"/>
      <c r="X7" s="4"/>
      <c r="Y7" s="4">
        <v>1320</v>
      </c>
      <c r="Z7" s="4"/>
      <c r="AA7" s="4"/>
      <c r="AB7" s="4"/>
      <c r="AC7" s="4"/>
      <c r="AD7" s="4"/>
      <c r="AE7" s="5"/>
      <c r="AF7" s="4"/>
      <c r="AG7" s="5"/>
      <c r="AH7" s="5"/>
      <c r="AI7" s="5"/>
      <c r="AJ7" s="5"/>
      <c r="AK7" s="5"/>
      <c r="AL7" s="5"/>
      <c r="AM7" s="2"/>
    </row>
    <row r="8" spans="1:39" ht="12.75">
      <c r="A8" s="12">
        <v>6</v>
      </c>
      <c r="B8" s="3" t="s">
        <v>6</v>
      </c>
      <c r="C8" s="4">
        <f>92+66</f>
        <v>158</v>
      </c>
      <c r="D8" s="4"/>
      <c r="E8" s="4"/>
      <c r="F8" s="4">
        <v>215</v>
      </c>
      <c r="G8" s="4">
        <f>66+92</f>
        <v>158</v>
      </c>
      <c r="H8" s="4"/>
      <c r="I8" s="4"/>
      <c r="J8" s="4"/>
      <c r="K8" s="4"/>
      <c r="L8" s="4"/>
      <c r="M8" s="4"/>
      <c r="N8" s="4"/>
      <c r="O8" s="4"/>
      <c r="P8" s="4"/>
      <c r="Q8" s="4"/>
      <c r="R8" s="5"/>
      <c r="S8" s="5"/>
      <c r="T8" s="5"/>
      <c r="U8" s="4"/>
      <c r="V8" s="4">
        <v>1320</v>
      </c>
      <c r="W8" s="4"/>
      <c r="X8" s="4"/>
      <c r="Y8" s="4"/>
      <c r="Z8" s="4"/>
      <c r="AA8" s="4"/>
      <c r="AB8" s="4"/>
      <c r="AC8" s="4">
        <v>120</v>
      </c>
      <c r="AD8" s="4">
        <v>120</v>
      </c>
      <c r="AE8" s="5"/>
      <c r="AF8" s="4"/>
      <c r="AG8" s="5"/>
      <c r="AH8" s="5"/>
      <c r="AI8" s="5"/>
      <c r="AJ8" s="5"/>
      <c r="AK8" s="5"/>
      <c r="AL8" s="5"/>
      <c r="AM8" s="2"/>
    </row>
    <row r="9" spans="1:39" ht="12.75">
      <c r="A9" s="12">
        <v>7</v>
      </c>
      <c r="B9" s="3" t="s">
        <v>7</v>
      </c>
      <c r="C9" s="4"/>
      <c r="D9" s="4"/>
      <c r="E9" s="4">
        <v>133</v>
      </c>
      <c r="F9" s="4">
        <v>133</v>
      </c>
      <c r="G9" s="4">
        <v>62</v>
      </c>
      <c r="H9" s="4"/>
      <c r="I9" s="4"/>
      <c r="J9" s="4"/>
      <c r="K9" s="4"/>
      <c r="L9" s="4"/>
      <c r="M9" s="4">
        <v>60</v>
      </c>
      <c r="N9" s="4">
        <v>60</v>
      </c>
      <c r="O9" s="4">
        <v>35</v>
      </c>
      <c r="P9" s="4"/>
      <c r="Q9" s="4"/>
      <c r="R9" s="5"/>
      <c r="S9" s="5"/>
      <c r="T9" s="5"/>
      <c r="U9" s="4"/>
      <c r="V9" s="4"/>
      <c r="W9" s="4"/>
      <c r="X9" s="4"/>
      <c r="Y9" s="4"/>
      <c r="Z9" s="4"/>
      <c r="AA9" s="4"/>
      <c r="AB9" s="4"/>
      <c r="AC9" s="4"/>
      <c r="AD9" s="4"/>
      <c r="AE9" s="5"/>
      <c r="AF9" s="4">
        <v>43</v>
      </c>
      <c r="AG9" s="5">
        <v>0.05</v>
      </c>
      <c r="AH9" s="5">
        <v>0.05</v>
      </c>
      <c r="AI9" s="5"/>
      <c r="AJ9" s="5"/>
      <c r="AK9" s="5"/>
      <c r="AL9" s="5"/>
      <c r="AM9" s="2"/>
    </row>
    <row r="10" spans="1:39" ht="12.75">
      <c r="A10" s="12">
        <v>8</v>
      </c>
      <c r="B10" s="3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  <c r="S10" s="5"/>
      <c r="T10" s="5"/>
      <c r="U10" s="4"/>
      <c r="V10" s="4"/>
      <c r="W10" s="4"/>
      <c r="X10" s="4"/>
      <c r="Y10" s="4"/>
      <c r="Z10" s="4"/>
      <c r="AA10" s="4">
        <v>1355</v>
      </c>
      <c r="AB10" s="4">
        <v>1355</v>
      </c>
      <c r="AC10" s="4"/>
      <c r="AD10" s="4"/>
      <c r="AE10" s="5"/>
      <c r="AF10" s="4"/>
      <c r="AG10" s="5"/>
      <c r="AH10" s="5"/>
      <c r="AI10" s="5"/>
      <c r="AJ10" s="5"/>
      <c r="AK10" s="5"/>
      <c r="AL10" s="5"/>
      <c r="AM10" s="2"/>
    </row>
    <row r="11" spans="1:39" ht="12.75">
      <c r="A11" s="23">
        <v>9</v>
      </c>
      <c r="B11" s="24" t="s">
        <v>9</v>
      </c>
      <c r="C11" s="25">
        <v>134</v>
      </c>
      <c r="D11" s="25"/>
      <c r="E11" s="25"/>
      <c r="F11" s="25">
        <v>90</v>
      </c>
      <c r="G11" s="25">
        <v>134</v>
      </c>
      <c r="H11" s="25"/>
      <c r="I11" s="25"/>
      <c r="J11" s="25"/>
      <c r="K11" s="25">
        <v>34</v>
      </c>
      <c r="L11" s="25">
        <v>34</v>
      </c>
      <c r="M11" s="25"/>
      <c r="N11" s="25"/>
      <c r="O11" s="25"/>
      <c r="P11" s="25"/>
      <c r="Q11" s="25"/>
      <c r="R11" s="26"/>
      <c r="S11" s="26"/>
      <c r="T11" s="26"/>
      <c r="U11" s="25">
        <v>1207</v>
      </c>
      <c r="V11" s="25">
        <v>1207</v>
      </c>
      <c r="W11" s="25">
        <v>1207</v>
      </c>
      <c r="X11" s="25">
        <f>1391+1207</f>
        <v>2598</v>
      </c>
      <c r="Y11" s="25">
        <f>1207+1355</f>
        <v>2562</v>
      </c>
      <c r="Z11" s="25">
        <v>1207</v>
      </c>
      <c r="AA11" s="25">
        <v>1207</v>
      </c>
      <c r="AB11" s="25">
        <v>1207</v>
      </c>
      <c r="AC11" s="25"/>
      <c r="AD11" s="25"/>
      <c r="AE11" s="26"/>
      <c r="AF11" s="25"/>
      <c r="AG11" s="26"/>
      <c r="AH11" s="26"/>
      <c r="AI11" s="26"/>
      <c r="AJ11" s="26"/>
      <c r="AK11" s="26"/>
      <c r="AL11" s="26"/>
      <c r="AM11" s="27"/>
    </row>
    <row r="12" spans="1:39" ht="12.75">
      <c r="A12" s="12">
        <v>10</v>
      </c>
      <c r="B12" s="3" t="s">
        <v>10</v>
      </c>
      <c r="C12" s="4"/>
      <c r="D12" s="4"/>
      <c r="E12" s="4"/>
      <c r="F12" s="4">
        <v>90</v>
      </c>
      <c r="G12" s="4"/>
      <c r="H12" s="4"/>
      <c r="I12" s="4"/>
      <c r="J12" s="4">
        <v>26</v>
      </c>
      <c r="K12" s="4">
        <v>28</v>
      </c>
      <c r="L12" s="4">
        <v>28</v>
      </c>
      <c r="M12" s="4">
        <v>28</v>
      </c>
      <c r="N12" s="4">
        <v>28</v>
      </c>
      <c r="O12" s="4"/>
      <c r="P12" s="4"/>
      <c r="Q12" s="4"/>
      <c r="R12" s="5"/>
      <c r="S12" s="5"/>
      <c r="T12" s="5"/>
      <c r="U12" s="4">
        <v>1830</v>
      </c>
      <c r="V12" s="4"/>
      <c r="W12" s="4"/>
      <c r="X12" s="4"/>
      <c r="Y12" s="4">
        <v>1218</v>
      </c>
      <c r="Z12" s="4"/>
      <c r="AA12" s="4"/>
      <c r="AB12" s="4"/>
      <c r="AC12" s="4"/>
      <c r="AD12" s="4"/>
      <c r="AE12" s="5"/>
      <c r="AF12" s="4"/>
      <c r="AG12" s="5"/>
      <c r="AH12" s="5"/>
      <c r="AI12" s="5"/>
      <c r="AJ12" s="5"/>
      <c r="AK12" s="5"/>
      <c r="AL12" s="5"/>
      <c r="AM12" s="2" t="s">
        <v>205</v>
      </c>
    </row>
    <row r="13" spans="1:39" ht="12.75">
      <c r="A13" s="12">
        <v>11</v>
      </c>
      <c r="B13" s="3" t="s">
        <v>11</v>
      </c>
      <c r="C13" s="4">
        <f>59+97</f>
        <v>156</v>
      </c>
      <c r="D13" s="4">
        <v>59</v>
      </c>
      <c r="E13" s="4">
        <f>59+97</f>
        <v>156</v>
      </c>
      <c r="F13" s="4">
        <f>153+59+97</f>
        <v>309</v>
      </c>
      <c r="G13" s="4">
        <v>59</v>
      </c>
      <c r="H13" s="4"/>
      <c r="I13" s="4">
        <f>14.2+27</f>
        <v>41.2</v>
      </c>
      <c r="J13" s="4">
        <f>19.2</f>
        <v>19.2</v>
      </c>
      <c r="K13" s="4"/>
      <c r="L13" s="4"/>
      <c r="M13" s="4"/>
      <c r="N13" s="4"/>
      <c r="O13" s="4"/>
      <c r="P13" s="4"/>
      <c r="Q13" s="4"/>
      <c r="R13" s="5"/>
      <c r="S13" s="5"/>
      <c r="T13" s="5"/>
      <c r="U13" s="4"/>
      <c r="V13" s="4">
        <f>1291+1185</f>
        <v>2476</v>
      </c>
      <c r="W13" s="4">
        <f>1291+1185</f>
        <v>2476</v>
      </c>
      <c r="X13" s="4"/>
      <c r="Y13" s="4"/>
      <c r="Z13" s="4"/>
      <c r="AA13" s="4"/>
      <c r="AB13" s="4"/>
      <c r="AC13" s="4"/>
      <c r="AD13" s="4"/>
      <c r="AE13" s="5"/>
      <c r="AF13" s="4"/>
      <c r="AG13" s="5"/>
      <c r="AH13" s="5"/>
      <c r="AI13" s="5"/>
      <c r="AJ13" s="5"/>
      <c r="AK13" s="5"/>
      <c r="AL13" s="5"/>
      <c r="AM13" s="13" t="s">
        <v>202</v>
      </c>
    </row>
    <row r="14" spans="1:39" ht="12.75">
      <c r="A14" s="12">
        <v>12</v>
      </c>
      <c r="B14" s="3" t="s">
        <v>12</v>
      </c>
      <c r="C14" s="4">
        <v>123</v>
      </c>
      <c r="D14" s="4">
        <f>156+123</f>
        <v>279</v>
      </c>
      <c r="E14" s="4"/>
      <c r="F14" s="4"/>
      <c r="G14" s="4"/>
      <c r="H14" s="4"/>
      <c r="I14" s="4">
        <f>27+27</f>
        <v>54</v>
      </c>
      <c r="J14" s="4">
        <v>39</v>
      </c>
      <c r="K14" s="4">
        <v>15.8</v>
      </c>
      <c r="L14" s="4"/>
      <c r="M14" s="4"/>
      <c r="N14" s="4"/>
      <c r="O14" s="4"/>
      <c r="P14" s="4"/>
      <c r="Q14" s="4"/>
      <c r="R14" s="5"/>
      <c r="S14" s="5"/>
      <c r="T14" s="5"/>
      <c r="U14" s="4"/>
      <c r="V14" s="4">
        <v>1427</v>
      </c>
      <c r="W14" s="4">
        <v>1427</v>
      </c>
      <c r="X14" s="4"/>
      <c r="Y14" s="4"/>
      <c r="Z14" s="4"/>
      <c r="AA14" s="4">
        <v>1427</v>
      </c>
      <c r="AB14" s="4">
        <v>1427</v>
      </c>
      <c r="AC14" s="4"/>
      <c r="AD14" s="4"/>
      <c r="AE14" s="5"/>
      <c r="AF14" s="4"/>
      <c r="AG14" s="5"/>
      <c r="AH14" s="5"/>
      <c r="AI14" s="5"/>
      <c r="AJ14" s="5"/>
      <c r="AK14" s="5"/>
      <c r="AL14" s="5"/>
      <c r="AM14" s="2"/>
    </row>
    <row r="15" spans="1:39" ht="12.75">
      <c r="A15" s="12">
        <v>13</v>
      </c>
      <c r="B15" s="3" t="s">
        <v>14</v>
      </c>
      <c r="C15" s="4">
        <v>106</v>
      </c>
      <c r="D15" s="4"/>
      <c r="E15" s="4"/>
      <c r="F15" s="4"/>
      <c r="G15" s="4">
        <v>106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5"/>
      <c r="S15" s="5"/>
      <c r="T15" s="5"/>
      <c r="U15" s="4"/>
      <c r="V15" s="4">
        <v>1926</v>
      </c>
      <c r="W15" s="4">
        <v>1926</v>
      </c>
      <c r="X15" s="4"/>
      <c r="Y15" s="4"/>
      <c r="Z15" s="4"/>
      <c r="AA15" s="4"/>
      <c r="AB15" s="4"/>
      <c r="AC15" s="4"/>
      <c r="AD15" s="4"/>
      <c r="AE15" s="5"/>
      <c r="AF15" s="4"/>
      <c r="AG15" s="5"/>
      <c r="AH15" s="5"/>
      <c r="AI15" s="5"/>
      <c r="AJ15" s="5"/>
      <c r="AK15" s="5"/>
      <c r="AL15" s="5">
        <v>0.2</v>
      </c>
      <c r="AM15" s="2"/>
    </row>
    <row r="16" spans="1:39" ht="12.75">
      <c r="A16" s="12">
        <v>14</v>
      </c>
      <c r="B16" s="3" t="s">
        <v>15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5"/>
      <c r="S16" s="5"/>
      <c r="T16" s="5"/>
      <c r="U16" s="4"/>
      <c r="V16" s="4"/>
      <c r="W16" s="4"/>
      <c r="X16" s="4"/>
      <c r="Y16" s="4"/>
      <c r="Z16" s="4"/>
      <c r="AA16" s="4">
        <v>1726</v>
      </c>
      <c r="AB16" s="4">
        <v>1726</v>
      </c>
      <c r="AC16" s="4"/>
      <c r="AD16" s="4"/>
      <c r="AE16" s="5"/>
      <c r="AF16" s="4"/>
      <c r="AG16" s="5"/>
      <c r="AH16" s="5"/>
      <c r="AI16" s="5"/>
      <c r="AJ16" s="5"/>
      <c r="AK16" s="5"/>
      <c r="AL16" s="5"/>
      <c r="AM16" s="2"/>
    </row>
    <row r="17" spans="1:39" ht="12.75">
      <c r="A17" s="12">
        <v>15</v>
      </c>
      <c r="B17" s="3" t="s">
        <v>16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5"/>
      <c r="S17" s="5"/>
      <c r="T17" s="5"/>
      <c r="U17" s="4"/>
      <c r="V17" s="4">
        <v>1584</v>
      </c>
      <c r="W17" s="4">
        <v>1584</v>
      </c>
      <c r="X17" s="4">
        <f>1584+1975</f>
        <v>3559</v>
      </c>
      <c r="Y17" s="4">
        <f>1584+1975</f>
        <v>3559</v>
      </c>
      <c r="Z17" s="4">
        <f>1584+1975</f>
        <v>3559</v>
      </c>
      <c r="AA17" s="4">
        <v>1584</v>
      </c>
      <c r="AB17" s="4">
        <v>1584</v>
      </c>
      <c r="AC17" s="4"/>
      <c r="AD17" s="4"/>
      <c r="AE17" s="5"/>
      <c r="AF17" s="4"/>
      <c r="AG17" s="5"/>
      <c r="AH17" s="5"/>
      <c r="AI17" s="5"/>
      <c r="AJ17" s="5"/>
      <c r="AK17" s="5"/>
      <c r="AL17" s="5"/>
      <c r="AM17" s="2"/>
    </row>
    <row r="18" spans="1:39" ht="12.75">
      <c r="A18" s="12">
        <v>16</v>
      </c>
      <c r="B18" s="3" t="s">
        <v>17</v>
      </c>
      <c r="C18" s="4"/>
      <c r="D18" s="4"/>
      <c r="E18" s="4"/>
      <c r="F18" s="4"/>
      <c r="G18" s="4"/>
      <c r="H18" s="4"/>
      <c r="I18" s="4"/>
      <c r="J18" s="4"/>
      <c r="K18" s="4">
        <v>56</v>
      </c>
      <c r="L18" s="4">
        <v>56</v>
      </c>
      <c r="M18" s="4"/>
      <c r="N18" s="4"/>
      <c r="O18" s="4"/>
      <c r="P18" s="4"/>
      <c r="Q18" s="4"/>
      <c r="R18" s="5">
        <v>0.255</v>
      </c>
      <c r="S18" s="5"/>
      <c r="T18" s="5"/>
      <c r="U18" s="4"/>
      <c r="V18" s="4"/>
      <c r="W18" s="4"/>
      <c r="X18" s="4">
        <v>1453</v>
      </c>
      <c r="Y18" s="4">
        <v>1453</v>
      </c>
      <c r="Z18" s="4">
        <v>1453</v>
      </c>
      <c r="AA18" s="4"/>
      <c r="AB18" s="4"/>
      <c r="AC18" s="4"/>
      <c r="AD18" s="4"/>
      <c r="AE18" s="5"/>
      <c r="AF18" s="4"/>
      <c r="AG18" s="5"/>
      <c r="AH18" s="5"/>
      <c r="AI18" s="5"/>
      <c r="AJ18" s="5"/>
      <c r="AK18" s="5"/>
      <c r="AL18" s="5"/>
      <c r="AM18" s="2" t="s">
        <v>214</v>
      </c>
    </row>
    <row r="19" spans="1:39" ht="12.75">
      <c r="A19" s="12">
        <v>17</v>
      </c>
      <c r="B19" s="3" t="s">
        <v>18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v>34</v>
      </c>
      <c r="P19" s="4"/>
      <c r="Q19" s="4"/>
      <c r="R19" s="5"/>
      <c r="S19" s="5"/>
      <c r="T19" s="5"/>
      <c r="U19" s="4"/>
      <c r="V19" s="4"/>
      <c r="W19" s="4"/>
      <c r="X19" s="4"/>
      <c r="Y19" s="4"/>
      <c r="Z19" s="4"/>
      <c r="AA19" s="4"/>
      <c r="AB19" s="4"/>
      <c r="AC19" s="4"/>
      <c r="AD19" s="4"/>
      <c r="AE19" s="5"/>
      <c r="AF19" s="4"/>
      <c r="AG19" s="5"/>
      <c r="AH19" s="5"/>
      <c r="AI19" s="5"/>
      <c r="AJ19" s="5"/>
      <c r="AK19" s="5"/>
      <c r="AL19" s="5"/>
      <c r="AM19" s="2"/>
    </row>
    <row r="20" spans="1:39" ht="12.75">
      <c r="A20" s="23">
        <v>18</v>
      </c>
      <c r="B20" s="24" t="s">
        <v>19</v>
      </c>
      <c r="C20" s="25">
        <v>92</v>
      </c>
      <c r="D20" s="25">
        <v>102</v>
      </c>
      <c r="E20" s="25"/>
      <c r="F20" s="25">
        <v>102</v>
      </c>
      <c r="G20" s="25">
        <v>92</v>
      </c>
      <c r="H20" s="25"/>
      <c r="I20" s="25"/>
      <c r="J20" s="25"/>
      <c r="K20" s="25"/>
      <c r="L20" s="25"/>
      <c r="M20" s="25"/>
      <c r="N20" s="25"/>
      <c r="O20" s="25">
        <v>14.7</v>
      </c>
      <c r="P20" s="25"/>
      <c r="Q20" s="25"/>
      <c r="R20" s="26"/>
      <c r="S20" s="26"/>
      <c r="T20" s="26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6"/>
      <c r="AF20" s="25"/>
      <c r="AG20" s="26"/>
      <c r="AH20" s="26"/>
      <c r="AI20" s="26"/>
      <c r="AJ20" s="26"/>
      <c r="AK20" s="26"/>
      <c r="AL20" s="26"/>
      <c r="AM20" s="27" t="s">
        <v>236</v>
      </c>
    </row>
    <row r="21" spans="1:39" ht="12.75">
      <c r="A21" s="12">
        <v>19</v>
      </c>
      <c r="B21" s="3" t="s">
        <v>20</v>
      </c>
      <c r="C21" s="4">
        <v>233</v>
      </c>
      <c r="D21" s="4"/>
      <c r="E21" s="4">
        <v>233</v>
      </c>
      <c r="F21" s="4">
        <v>126</v>
      </c>
      <c r="G21" s="4"/>
      <c r="H21" s="4"/>
      <c r="I21" s="4">
        <v>33</v>
      </c>
      <c r="J21" s="4">
        <v>48</v>
      </c>
      <c r="K21" s="4"/>
      <c r="L21" s="4"/>
      <c r="M21" s="4"/>
      <c r="N21" s="4"/>
      <c r="O21" s="4">
        <v>41</v>
      </c>
      <c r="P21" s="4"/>
      <c r="Q21" s="4"/>
      <c r="R21" s="5"/>
      <c r="S21" s="5"/>
      <c r="T21" s="5"/>
      <c r="U21" s="4">
        <v>1626</v>
      </c>
      <c r="V21" s="4">
        <v>3433</v>
      </c>
      <c r="W21" s="4"/>
      <c r="X21" s="4"/>
      <c r="Y21" s="4"/>
      <c r="Z21" s="4"/>
      <c r="AA21" s="4"/>
      <c r="AB21" s="4"/>
      <c r="AC21" s="4"/>
      <c r="AD21" s="4"/>
      <c r="AE21" s="5"/>
      <c r="AF21" s="4"/>
      <c r="AG21" s="5"/>
      <c r="AH21" s="5"/>
      <c r="AI21" s="5"/>
      <c r="AJ21" s="5"/>
      <c r="AK21" s="5"/>
      <c r="AL21" s="5"/>
      <c r="AM21" s="2" t="s">
        <v>209</v>
      </c>
    </row>
    <row r="22" spans="1:39" ht="12.75">
      <c r="A22" s="12">
        <v>20</v>
      </c>
      <c r="B22" s="3" t="s">
        <v>21</v>
      </c>
      <c r="C22" s="4">
        <v>187</v>
      </c>
      <c r="D22" s="4"/>
      <c r="E22" s="4">
        <v>187</v>
      </c>
      <c r="F22" s="4">
        <v>96</v>
      </c>
      <c r="G22" s="4"/>
      <c r="H22" s="4"/>
      <c r="I22" s="4"/>
      <c r="J22" s="4"/>
      <c r="K22" s="4">
        <v>36</v>
      </c>
      <c r="L22" s="4">
        <v>36</v>
      </c>
      <c r="M22" s="4">
        <v>36</v>
      </c>
      <c r="N22" s="4">
        <v>36</v>
      </c>
      <c r="O22" s="4">
        <v>37</v>
      </c>
      <c r="P22" s="4"/>
      <c r="Q22" s="4"/>
      <c r="R22" s="5"/>
      <c r="S22" s="5"/>
      <c r="T22" s="5"/>
      <c r="U22" s="4"/>
      <c r="V22" s="4">
        <v>1440</v>
      </c>
      <c r="W22" s="4">
        <v>1440</v>
      </c>
      <c r="X22" s="4">
        <f>2640+1440</f>
        <v>4080</v>
      </c>
      <c r="Y22" s="4">
        <v>1440</v>
      </c>
      <c r="Z22" s="4">
        <v>1440</v>
      </c>
      <c r="AA22" s="4">
        <v>1440</v>
      </c>
      <c r="AB22" s="4">
        <v>1440</v>
      </c>
      <c r="AC22" s="4"/>
      <c r="AD22" s="4"/>
      <c r="AE22" s="5"/>
      <c r="AF22" s="4"/>
      <c r="AG22" s="5"/>
      <c r="AH22" s="5"/>
      <c r="AI22" s="5"/>
      <c r="AJ22" s="5"/>
      <c r="AK22" s="5"/>
      <c r="AL22" s="5"/>
      <c r="AM22" s="2" t="s">
        <v>211</v>
      </c>
    </row>
    <row r="23" spans="1:39" ht="12.75">
      <c r="A23" s="12">
        <v>21</v>
      </c>
      <c r="B23" s="3" t="s">
        <v>22</v>
      </c>
      <c r="C23" s="4"/>
      <c r="D23" s="4"/>
      <c r="E23" s="4"/>
      <c r="F23" s="4"/>
      <c r="G23" s="4"/>
      <c r="H23" s="5">
        <v>0.05</v>
      </c>
      <c r="I23" s="4"/>
      <c r="J23" s="4"/>
      <c r="K23" s="4"/>
      <c r="L23" s="4"/>
      <c r="M23" s="4"/>
      <c r="N23" s="4"/>
      <c r="O23" s="4">
        <f>37+52</f>
        <v>89</v>
      </c>
      <c r="P23" s="4"/>
      <c r="Q23" s="4"/>
      <c r="R23" s="5"/>
      <c r="S23" s="5"/>
      <c r="T23" s="5"/>
      <c r="U23" s="4">
        <v>643</v>
      </c>
      <c r="V23" s="4"/>
      <c r="W23" s="4">
        <v>2640</v>
      </c>
      <c r="X23" s="4"/>
      <c r="Y23" s="4"/>
      <c r="Z23" s="4"/>
      <c r="AA23" s="4"/>
      <c r="AB23" s="4"/>
      <c r="AC23" s="4"/>
      <c r="AD23" s="4"/>
      <c r="AE23" s="5"/>
      <c r="AF23" s="4"/>
      <c r="AG23" s="52">
        <v>0.1</v>
      </c>
      <c r="AH23" s="52">
        <v>0.1</v>
      </c>
      <c r="AI23" s="52">
        <v>0.1</v>
      </c>
      <c r="AJ23" s="14"/>
      <c r="AK23" s="14"/>
      <c r="AL23" s="5"/>
      <c r="AM23" s="2"/>
    </row>
    <row r="24" spans="1:39" ht="12.75">
      <c r="A24" s="12">
        <v>22</v>
      </c>
      <c r="B24" s="3" t="s">
        <v>23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55</v>
      </c>
      <c r="P24" s="4">
        <v>72</v>
      </c>
      <c r="Q24" s="4">
        <v>72</v>
      </c>
      <c r="R24" s="5"/>
      <c r="S24" s="5"/>
      <c r="T24" s="5"/>
      <c r="U24" s="4"/>
      <c r="V24" s="4"/>
      <c r="W24" s="4"/>
      <c r="X24" s="4"/>
      <c r="Y24" s="4"/>
      <c r="Z24" s="4"/>
      <c r="AA24" s="4"/>
      <c r="AB24" s="4">
        <v>2640</v>
      </c>
      <c r="AC24" s="4"/>
      <c r="AD24" s="4"/>
      <c r="AE24" s="5"/>
      <c r="AF24" s="4"/>
      <c r="AG24" s="52"/>
      <c r="AH24" s="52"/>
      <c r="AI24" s="52"/>
      <c r="AJ24" s="14"/>
      <c r="AK24" s="14"/>
      <c r="AL24" s="5"/>
      <c r="AM24" s="2" t="s">
        <v>212</v>
      </c>
    </row>
    <row r="25" spans="1:39" ht="12.75">
      <c r="A25" s="12">
        <v>23</v>
      </c>
      <c r="B25" s="3" t="s">
        <v>24</v>
      </c>
      <c r="C25" s="4">
        <v>140</v>
      </c>
      <c r="D25" s="4"/>
      <c r="E25" s="4">
        <v>106</v>
      </c>
      <c r="F25" s="4"/>
      <c r="G25" s="4"/>
      <c r="H25" s="5">
        <v>0.02</v>
      </c>
      <c r="I25" s="4">
        <v>40</v>
      </c>
      <c r="J25" s="4"/>
      <c r="K25" s="4"/>
      <c r="L25" s="4"/>
      <c r="M25" s="4"/>
      <c r="N25" s="4"/>
      <c r="O25" s="4">
        <f>40+38</f>
        <v>78</v>
      </c>
      <c r="P25" s="4">
        <v>99</v>
      </c>
      <c r="Q25" s="4">
        <v>46</v>
      </c>
      <c r="R25" s="58">
        <v>0.33</v>
      </c>
      <c r="S25" s="58">
        <v>0.65</v>
      </c>
      <c r="T25" s="52">
        <v>0.5</v>
      </c>
      <c r="U25" s="4">
        <v>3511</v>
      </c>
      <c r="V25" s="4">
        <v>3004</v>
      </c>
      <c r="W25" s="4">
        <v>3004</v>
      </c>
      <c r="X25" s="4">
        <v>3004</v>
      </c>
      <c r="Y25" s="4">
        <v>3004</v>
      </c>
      <c r="Z25" s="4">
        <v>3004</v>
      </c>
      <c r="AA25" s="4">
        <f>3004+2905</f>
        <v>5909</v>
      </c>
      <c r="AB25" s="4">
        <v>3004</v>
      </c>
      <c r="AC25" s="4"/>
      <c r="AD25" s="4"/>
      <c r="AE25" s="5"/>
      <c r="AF25" s="4"/>
      <c r="AG25" s="5"/>
      <c r="AH25" s="5"/>
      <c r="AI25" s="5"/>
      <c r="AJ25" s="5"/>
      <c r="AK25" s="5"/>
      <c r="AL25" s="5">
        <v>0.3</v>
      </c>
      <c r="AM25" s="2" t="s">
        <v>206</v>
      </c>
    </row>
    <row r="26" spans="1:39" ht="12.75">
      <c r="A26" s="12">
        <v>24</v>
      </c>
      <c r="B26" s="3" t="s">
        <v>25</v>
      </c>
      <c r="C26" s="4">
        <v>66</v>
      </c>
      <c r="D26" s="4"/>
      <c r="E26" s="4">
        <v>112</v>
      </c>
      <c r="F26" s="4">
        <v>97</v>
      </c>
      <c r="G26" s="4">
        <f>183+66</f>
        <v>249</v>
      </c>
      <c r="H26" s="4"/>
      <c r="I26" s="4"/>
      <c r="J26" s="4">
        <v>50</v>
      </c>
      <c r="K26" s="4">
        <v>75</v>
      </c>
      <c r="L26" s="4">
        <v>75</v>
      </c>
      <c r="M26" s="4">
        <v>75</v>
      </c>
      <c r="N26" s="4">
        <v>75</v>
      </c>
      <c r="O26" s="4">
        <v>37</v>
      </c>
      <c r="P26" s="4">
        <v>68</v>
      </c>
      <c r="Q26" s="4"/>
      <c r="R26" s="59"/>
      <c r="S26" s="59"/>
      <c r="T26" s="52"/>
      <c r="U26" s="4">
        <f>1371+807</f>
        <v>2178</v>
      </c>
      <c r="V26" s="4"/>
      <c r="W26" s="4"/>
      <c r="X26" s="4"/>
      <c r="Y26" s="4">
        <v>2640</v>
      </c>
      <c r="Z26" s="4">
        <v>2640</v>
      </c>
      <c r="AA26" s="4"/>
      <c r="AB26" s="4"/>
      <c r="AC26" s="4"/>
      <c r="AD26" s="4"/>
      <c r="AE26" s="5">
        <v>0.1</v>
      </c>
      <c r="AF26" s="4"/>
      <c r="AG26" s="5"/>
      <c r="AH26" s="5"/>
      <c r="AI26" s="5"/>
      <c r="AJ26" s="5"/>
      <c r="AK26" s="5"/>
      <c r="AL26" s="5"/>
      <c r="AM26" s="13" t="s">
        <v>208</v>
      </c>
    </row>
    <row r="27" spans="1:39" ht="12.75">
      <c r="A27" s="55" t="s">
        <v>262</v>
      </c>
      <c r="B27" s="3" t="s">
        <v>257</v>
      </c>
      <c r="C27" s="4"/>
      <c r="D27" s="4"/>
      <c r="E27" s="4"/>
      <c r="F27" s="4"/>
      <c r="G27" s="4"/>
      <c r="H27" s="4"/>
      <c r="I27" s="4">
        <v>25</v>
      </c>
      <c r="J27" s="4"/>
      <c r="K27" s="4"/>
      <c r="L27" s="4"/>
      <c r="M27" s="4"/>
      <c r="N27" s="4"/>
      <c r="O27" s="4"/>
      <c r="P27" s="4"/>
      <c r="Q27" s="4"/>
      <c r="R27" s="50"/>
      <c r="S27" s="50"/>
      <c r="T27" s="1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5"/>
      <c r="AF27" s="4"/>
      <c r="AG27" s="5"/>
      <c r="AH27" s="5"/>
      <c r="AI27" s="5"/>
      <c r="AJ27" s="5"/>
      <c r="AK27" s="5"/>
      <c r="AL27" s="5"/>
      <c r="AM27" s="13"/>
    </row>
    <row r="28" spans="1:39" ht="12.75">
      <c r="A28" s="56"/>
      <c r="B28" s="3" t="s">
        <v>258</v>
      </c>
      <c r="C28" s="4"/>
      <c r="D28" s="4"/>
      <c r="E28" s="4"/>
      <c r="F28" s="4">
        <v>94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50"/>
      <c r="S28" s="50"/>
      <c r="T28" s="14"/>
      <c r="U28" s="4"/>
      <c r="V28" s="4">
        <v>1266</v>
      </c>
      <c r="W28" s="4">
        <v>1266</v>
      </c>
      <c r="X28" s="4">
        <v>1266</v>
      </c>
      <c r="Y28" s="4">
        <v>1266</v>
      </c>
      <c r="Z28" s="4">
        <v>1266</v>
      </c>
      <c r="AA28" s="4">
        <v>1266</v>
      </c>
      <c r="AB28" s="4">
        <v>1266</v>
      </c>
      <c r="AC28" s="4"/>
      <c r="AD28" s="4"/>
      <c r="AE28" s="5"/>
      <c r="AF28" s="4"/>
      <c r="AG28" s="5"/>
      <c r="AH28" s="5"/>
      <c r="AI28" s="5"/>
      <c r="AJ28" s="5"/>
      <c r="AK28" s="5"/>
      <c r="AL28" s="5"/>
      <c r="AM28" s="13"/>
    </row>
    <row r="29" spans="1:39" ht="12.75">
      <c r="A29" s="56"/>
      <c r="B29" s="3" t="s">
        <v>259</v>
      </c>
      <c r="C29" s="4"/>
      <c r="D29" s="4"/>
      <c r="E29" s="4">
        <v>94</v>
      </c>
      <c r="F29" s="4"/>
      <c r="G29" s="4"/>
      <c r="H29" s="4"/>
      <c r="I29" s="4"/>
      <c r="J29" s="4"/>
      <c r="K29" s="4"/>
      <c r="L29" s="4"/>
      <c r="M29" s="4"/>
      <c r="N29" s="4"/>
      <c r="O29" s="4">
        <v>36</v>
      </c>
      <c r="P29" s="4">
        <v>36</v>
      </c>
      <c r="Q29" s="4">
        <v>36</v>
      </c>
      <c r="R29" s="50"/>
      <c r="S29" s="50"/>
      <c r="T29" s="1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5"/>
      <c r="AF29" s="4"/>
      <c r="AG29" s="5"/>
      <c r="AH29" s="5"/>
      <c r="AI29" s="5"/>
      <c r="AJ29" s="5"/>
      <c r="AK29" s="5"/>
      <c r="AL29" s="5"/>
      <c r="AM29" s="13"/>
    </row>
    <row r="30" spans="1:39" ht="12.75">
      <c r="A30" s="56"/>
      <c r="B30" s="3" t="s">
        <v>260</v>
      </c>
      <c r="C30" s="4">
        <v>82</v>
      </c>
      <c r="D30" s="4"/>
      <c r="E30" s="4"/>
      <c r="F30" s="4"/>
      <c r="G30" s="4"/>
      <c r="H30" s="4"/>
      <c r="I30" s="4"/>
      <c r="J30" s="4"/>
      <c r="K30" s="4">
        <v>31</v>
      </c>
      <c r="L30" s="4"/>
      <c r="M30" s="4"/>
      <c r="N30" s="4"/>
      <c r="O30" s="4"/>
      <c r="P30" s="4"/>
      <c r="Q30" s="4"/>
      <c r="R30" s="50"/>
      <c r="S30" s="50"/>
      <c r="T30" s="1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5"/>
      <c r="AF30" s="4"/>
      <c r="AG30" s="5"/>
      <c r="AH30" s="5"/>
      <c r="AI30" s="5"/>
      <c r="AJ30" s="5"/>
      <c r="AK30" s="5"/>
      <c r="AL30" s="5"/>
      <c r="AM30" s="13"/>
    </row>
    <row r="31" spans="1:39" ht="12.75">
      <c r="A31" s="57"/>
      <c r="B31" s="3" t="s">
        <v>261</v>
      </c>
      <c r="C31" s="4"/>
      <c r="D31" s="4"/>
      <c r="E31" s="4"/>
      <c r="F31" s="4"/>
      <c r="G31" s="4">
        <v>82</v>
      </c>
      <c r="H31" s="4"/>
      <c r="I31" s="4"/>
      <c r="J31" s="4"/>
      <c r="K31" s="4"/>
      <c r="L31" s="4"/>
      <c r="M31" s="4"/>
      <c r="N31" s="4">
        <v>31</v>
      </c>
      <c r="O31" s="4"/>
      <c r="P31" s="4"/>
      <c r="Q31" s="4"/>
      <c r="R31" s="50"/>
      <c r="S31" s="50"/>
      <c r="T31" s="1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5"/>
      <c r="AF31" s="4"/>
      <c r="AG31" s="5"/>
      <c r="AH31" s="5"/>
      <c r="AI31" s="5"/>
      <c r="AJ31" s="5"/>
      <c r="AK31" s="5"/>
      <c r="AL31" s="5"/>
      <c r="AM31" s="13"/>
    </row>
    <row r="32" spans="1:39" ht="12.75">
      <c r="A32" s="53" t="s">
        <v>37</v>
      </c>
      <c r="B32" s="53"/>
      <c r="C32" s="16">
        <f>SUM(C3:C26)</f>
        <v>1395</v>
      </c>
      <c r="D32" s="16">
        <f aca="true" t="shared" si="0" ref="D32:AL32">SUM(D3:D26)</f>
        <v>559</v>
      </c>
      <c r="E32" s="16">
        <f t="shared" si="0"/>
        <v>927</v>
      </c>
      <c r="F32" s="16">
        <f t="shared" si="0"/>
        <v>1258</v>
      </c>
      <c r="G32" s="16">
        <f t="shared" si="0"/>
        <v>860</v>
      </c>
      <c r="H32" s="17">
        <f t="shared" si="0"/>
        <v>0.07</v>
      </c>
      <c r="I32" s="16">
        <f t="shared" si="0"/>
        <v>192.2</v>
      </c>
      <c r="J32" s="16">
        <f t="shared" si="0"/>
        <v>205.2</v>
      </c>
      <c r="K32" s="16">
        <f t="shared" si="0"/>
        <v>292.8</v>
      </c>
      <c r="L32" s="16">
        <f t="shared" si="0"/>
        <v>229</v>
      </c>
      <c r="M32" s="16">
        <f>SUM(M3:M26)</f>
        <v>279</v>
      </c>
      <c r="N32" s="16">
        <f>SUM(N3:N26)</f>
        <v>245</v>
      </c>
      <c r="O32" s="16">
        <f t="shared" si="0"/>
        <v>439.7</v>
      </c>
      <c r="P32" s="16">
        <f t="shared" si="0"/>
        <v>239</v>
      </c>
      <c r="Q32" s="16">
        <f t="shared" si="0"/>
        <v>118</v>
      </c>
      <c r="R32" s="17">
        <f t="shared" si="0"/>
        <v>0.585</v>
      </c>
      <c r="S32" s="17">
        <f t="shared" si="0"/>
        <v>1.01</v>
      </c>
      <c r="T32" s="17">
        <f t="shared" si="0"/>
        <v>0.5</v>
      </c>
      <c r="U32" s="16">
        <f t="shared" si="0"/>
        <v>10995</v>
      </c>
      <c r="V32" s="16">
        <f t="shared" si="0"/>
        <v>17817</v>
      </c>
      <c r="W32" s="16">
        <f t="shared" si="0"/>
        <v>15704</v>
      </c>
      <c r="X32" s="16">
        <f t="shared" si="0"/>
        <v>14694</v>
      </c>
      <c r="Y32" s="16">
        <f t="shared" si="0"/>
        <v>17196</v>
      </c>
      <c r="Z32" s="16">
        <f t="shared" si="0"/>
        <v>13303</v>
      </c>
      <c r="AA32" s="16">
        <f t="shared" si="0"/>
        <v>14648</v>
      </c>
      <c r="AB32" s="16">
        <f t="shared" si="0"/>
        <v>14383</v>
      </c>
      <c r="AC32" s="16">
        <f aca="true" t="shared" si="1" ref="AC32:AK32">SUM(AC3:AC26)</f>
        <v>120</v>
      </c>
      <c r="AD32" s="16">
        <f t="shared" si="1"/>
        <v>120</v>
      </c>
      <c r="AE32" s="17">
        <f t="shared" si="1"/>
        <v>0.1</v>
      </c>
      <c r="AF32" s="16">
        <f t="shared" si="1"/>
        <v>43</v>
      </c>
      <c r="AG32" s="17">
        <f t="shared" si="1"/>
        <v>0.15000000000000002</v>
      </c>
      <c r="AH32" s="17">
        <f t="shared" si="1"/>
        <v>0.15000000000000002</v>
      </c>
      <c r="AI32" s="17">
        <f t="shared" si="1"/>
        <v>0.1</v>
      </c>
      <c r="AJ32" s="17">
        <f t="shared" si="1"/>
        <v>0</v>
      </c>
      <c r="AK32" s="17">
        <f t="shared" si="1"/>
        <v>0</v>
      </c>
      <c r="AL32" s="17">
        <f t="shared" si="0"/>
        <v>0.5</v>
      </c>
      <c r="AM32" s="8"/>
    </row>
    <row r="34" spans="1:39" ht="12.75">
      <c r="A34" s="9" t="s">
        <v>52</v>
      </c>
      <c r="B34" s="9"/>
      <c r="C34" s="9"/>
      <c r="D34" s="9"/>
      <c r="E34" s="9"/>
      <c r="F34" s="9"/>
      <c r="G34" s="9"/>
      <c r="H34" s="9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8"/>
    </row>
    <row r="35" spans="1:39" ht="12.75">
      <c r="A35" s="12">
        <v>1</v>
      </c>
      <c r="B35" s="3" t="s">
        <v>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5"/>
      <c r="S35" s="5"/>
      <c r="T35" s="5"/>
      <c r="U35" s="4"/>
      <c r="V35" s="4"/>
      <c r="W35" s="4"/>
      <c r="X35" s="4"/>
      <c r="Y35" s="4"/>
      <c r="Z35" s="4"/>
      <c r="AA35" s="4"/>
      <c r="AB35" s="4"/>
      <c r="AC35" s="4"/>
      <c r="AD35" s="4"/>
      <c r="AE35" s="5"/>
      <c r="AF35" s="4"/>
      <c r="AG35" s="5"/>
      <c r="AH35" s="5"/>
      <c r="AI35" s="5"/>
      <c r="AJ35" s="5"/>
      <c r="AK35" s="5"/>
      <c r="AL35" s="5"/>
      <c r="AM35" s="2"/>
    </row>
    <row r="36" spans="1:39" ht="12.75">
      <c r="A36" s="12">
        <v>2</v>
      </c>
      <c r="B36" s="3" t="s">
        <v>2</v>
      </c>
      <c r="C36" s="4"/>
      <c r="D36" s="4"/>
      <c r="E36" s="4"/>
      <c r="F36" s="4"/>
      <c r="G36" s="4"/>
      <c r="H36" s="4"/>
      <c r="I36" s="4">
        <v>28</v>
      </c>
      <c r="J36" s="4">
        <v>28</v>
      </c>
      <c r="K36" s="4"/>
      <c r="L36" s="4"/>
      <c r="M36" s="4"/>
      <c r="N36" s="4"/>
      <c r="O36" s="4">
        <v>77</v>
      </c>
      <c r="P36" s="4">
        <v>77</v>
      </c>
      <c r="Q36" s="4">
        <v>77</v>
      </c>
      <c r="R36" s="5"/>
      <c r="S36" s="5"/>
      <c r="T36" s="5"/>
      <c r="U36" s="4"/>
      <c r="V36" s="4"/>
      <c r="W36" s="4"/>
      <c r="X36" s="4"/>
      <c r="Y36" s="4"/>
      <c r="Z36" s="4"/>
      <c r="AA36" s="4"/>
      <c r="AB36" s="4"/>
      <c r="AC36" s="4"/>
      <c r="AD36" s="4"/>
      <c r="AE36" s="5"/>
      <c r="AF36" s="4"/>
      <c r="AG36" s="5"/>
      <c r="AH36" s="5"/>
      <c r="AI36" s="5"/>
      <c r="AJ36" s="5"/>
      <c r="AK36" s="5"/>
      <c r="AL36" s="5"/>
      <c r="AM36" s="2"/>
    </row>
    <row r="37" spans="1:39" ht="12.75">
      <c r="A37" s="12">
        <v>3</v>
      </c>
      <c r="B37" s="3" t="s">
        <v>3</v>
      </c>
      <c r="C37" s="4"/>
      <c r="D37" s="4"/>
      <c r="E37" s="4"/>
      <c r="F37" s="4"/>
      <c r="G37" s="4"/>
      <c r="H37" s="4"/>
      <c r="I37" s="4"/>
      <c r="J37" s="4"/>
      <c r="K37" s="4">
        <v>60</v>
      </c>
      <c r="L37" s="4"/>
      <c r="M37" s="4"/>
      <c r="N37" s="4"/>
      <c r="O37" s="4"/>
      <c r="P37" s="4"/>
      <c r="Q37" s="4"/>
      <c r="R37" s="5"/>
      <c r="S37" s="5"/>
      <c r="T37" s="5"/>
      <c r="U37" s="4"/>
      <c r="V37" s="4"/>
      <c r="W37" s="4"/>
      <c r="X37" s="4"/>
      <c r="Y37" s="4"/>
      <c r="Z37" s="4"/>
      <c r="AA37" s="4"/>
      <c r="AB37" s="4"/>
      <c r="AC37" s="4"/>
      <c r="AD37" s="4"/>
      <c r="AE37" s="5"/>
      <c r="AF37" s="4"/>
      <c r="AG37" s="5"/>
      <c r="AH37" s="5"/>
      <c r="AI37" s="5"/>
      <c r="AJ37" s="5"/>
      <c r="AK37" s="5"/>
      <c r="AL37" s="5"/>
      <c r="AM37" s="2"/>
    </row>
    <row r="38" spans="1:39" ht="12.75">
      <c r="A38" s="12">
        <v>4</v>
      </c>
      <c r="B38" s="3" t="s">
        <v>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5">
        <v>0.48</v>
      </c>
      <c r="S38" s="5"/>
      <c r="T38" s="5"/>
      <c r="U38" s="4"/>
      <c r="V38" s="4"/>
      <c r="W38" s="4"/>
      <c r="X38" s="4"/>
      <c r="Y38" s="4"/>
      <c r="Z38" s="4"/>
      <c r="AA38" s="4"/>
      <c r="AB38" s="4"/>
      <c r="AC38" s="4"/>
      <c r="AD38" s="4"/>
      <c r="AE38" s="5"/>
      <c r="AF38" s="4"/>
      <c r="AG38" s="5"/>
      <c r="AH38" s="5"/>
      <c r="AI38" s="5"/>
      <c r="AJ38" s="5"/>
      <c r="AK38" s="5"/>
      <c r="AL38" s="5"/>
      <c r="AM38" s="2"/>
    </row>
    <row r="39" spans="1:39" ht="12.75">
      <c r="A39" s="12">
        <v>5</v>
      </c>
      <c r="B39" s="3" t="s">
        <v>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5"/>
      <c r="S39" s="5"/>
      <c r="T39" s="5"/>
      <c r="U39" s="4"/>
      <c r="V39" s="4"/>
      <c r="W39" s="4"/>
      <c r="X39" s="4"/>
      <c r="Y39" s="4"/>
      <c r="Z39" s="4"/>
      <c r="AA39" s="4"/>
      <c r="AB39" s="4"/>
      <c r="AC39" s="4"/>
      <c r="AD39" s="4"/>
      <c r="AE39" s="5"/>
      <c r="AF39" s="4"/>
      <c r="AG39" s="5"/>
      <c r="AH39" s="5"/>
      <c r="AI39" s="5"/>
      <c r="AJ39" s="5"/>
      <c r="AK39" s="5"/>
      <c r="AL39" s="5"/>
      <c r="AM39" s="2"/>
    </row>
    <row r="40" spans="1:39" ht="12.75">
      <c r="A40" s="12">
        <v>6</v>
      </c>
      <c r="B40" s="3" t="s">
        <v>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5"/>
      <c r="S40" s="5"/>
      <c r="T40" s="5"/>
      <c r="U40" s="4">
        <v>2194</v>
      </c>
      <c r="V40" s="4"/>
      <c r="W40" s="4"/>
      <c r="X40" s="4"/>
      <c r="Y40" s="4"/>
      <c r="Z40" s="4"/>
      <c r="AA40" s="4"/>
      <c r="AB40" s="4"/>
      <c r="AC40" s="4"/>
      <c r="AD40" s="4"/>
      <c r="AE40" s="5"/>
      <c r="AF40" s="4"/>
      <c r="AG40" s="5"/>
      <c r="AH40" s="5"/>
      <c r="AI40" s="5"/>
      <c r="AJ40" s="5"/>
      <c r="AK40" s="5"/>
      <c r="AL40" s="5"/>
      <c r="AM40" s="2"/>
    </row>
    <row r="41" spans="1:39" ht="12.75">
      <c r="A41" s="12">
        <v>7</v>
      </c>
      <c r="B41" s="3" t="s">
        <v>7</v>
      </c>
      <c r="C41" s="4"/>
      <c r="D41" s="4"/>
      <c r="E41" s="4"/>
      <c r="F41" s="4"/>
      <c r="G41" s="4"/>
      <c r="H41" s="4"/>
      <c r="I41" s="6"/>
      <c r="J41" s="7"/>
      <c r="K41" s="6"/>
      <c r="L41" s="4"/>
      <c r="M41" s="4"/>
      <c r="N41" s="4"/>
      <c r="O41" s="4"/>
      <c r="P41" s="4"/>
      <c r="Q41" s="4"/>
      <c r="R41" s="5"/>
      <c r="S41" s="5"/>
      <c r="T41" s="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5"/>
      <c r="AF41" s="4"/>
      <c r="AG41" s="5"/>
      <c r="AH41" s="5"/>
      <c r="AI41" s="5"/>
      <c r="AJ41" s="5"/>
      <c r="AK41" s="5"/>
      <c r="AL41" s="5"/>
      <c r="AM41" s="2"/>
    </row>
    <row r="42" spans="1:39" ht="12.75">
      <c r="A42" s="12">
        <v>8</v>
      </c>
      <c r="B42" s="3" t="s">
        <v>8</v>
      </c>
      <c r="C42" s="4"/>
      <c r="D42" s="4"/>
      <c r="E42" s="4"/>
      <c r="F42" s="4"/>
      <c r="G42" s="4"/>
      <c r="H42" s="4"/>
      <c r="I42" s="6"/>
      <c r="J42" s="7"/>
      <c r="K42" s="6"/>
      <c r="L42" s="4"/>
      <c r="M42" s="4"/>
      <c r="N42" s="4"/>
      <c r="O42" s="4"/>
      <c r="P42" s="4"/>
      <c r="Q42" s="4"/>
      <c r="R42" s="5"/>
      <c r="S42" s="5"/>
      <c r="T42" s="5"/>
      <c r="U42" s="4"/>
      <c r="V42" s="4"/>
      <c r="W42" s="4"/>
      <c r="X42" s="4"/>
      <c r="Y42" s="4"/>
      <c r="Z42" s="4"/>
      <c r="AA42" s="4"/>
      <c r="AB42" s="4"/>
      <c r="AC42" s="4"/>
      <c r="AD42" s="4"/>
      <c r="AE42" s="5"/>
      <c r="AF42" s="4"/>
      <c r="AG42" s="5"/>
      <c r="AH42" s="5"/>
      <c r="AI42" s="5"/>
      <c r="AJ42" s="5"/>
      <c r="AK42" s="5"/>
      <c r="AL42" s="5"/>
      <c r="AM42" s="2"/>
    </row>
    <row r="43" spans="1:39" ht="12.75">
      <c r="A43" s="23">
        <v>9</v>
      </c>
      <c r="B43" s="24" t="s">
        <v>9</v>
      </c>
      <c r="C43" s="25"/>
      <c r="D43" s="25"/>
      <c r="E43" s="25"/>
      <c r="F43" s="25"/>
      <c r="G43" s="25"/>
      <c r="H43" s="25"/>
      <c r="I43" s="28"/>
      <c r="J43" s="29"/>
      <c r="K43" s="28">
        <v>25</v>
      </c>
      <c r="L43" s="25">
        <v>25</v>
      </c>
      <c r="M43" s="25">
        <v>25</v>
      </c>
      <c r="N43" s="25">
        <v>25</v>
      </c>
      <c r="O43" s="25"/>
      <c r="P43" s="25"/>
      <c r="Q43" s="25"/>
      <c r="R43" s="26"/>
      <c r="S43" s="26"/>
      <c r="T43" s="26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6"/>
      <c r="AF43" s="25"/>
      <c r="AG43" s="26"/>
      <c r="AH43" s="26"/>
      <c r="AI43" s="26"/>
      <c r="AJ43" s="26"/>
      <c r="AK43" s="26"/>
      <c r="AL43" s="26"/>
      <c r="AM43" s="27"/>
    </row>
    <row r="44" spans="1:39" ht="12.75">
      <c r="A44" s="12">
        <v>10</v>
      </c>
      <c r="B44" s="3" t="s">
        <v>10</v>
      </c>
      <c r="C44" s="4"/>
      <c r="D44" s="4"/>
      <c r="E44" s="4"/>
      <c r="F44" s="4"/>
      <c r="G44" s="4"/>
      <c r="H44" s="4"/>
      <c r="I44" s="6"/>
      <c r="J44" s="7"/>
      <c r="K44" s="6"/>
      <c r="L44" s="4"/>
      <c r="M44" s="4"/>
      <c r="N44" s="4"/>
      <c r="O44" s="4"/>
      <c r="P44" s="4"/>
      <c r="Q44" s="4"/>
      <c r="R44" s="5"/>
      <c r="S44" s="5"/>
      <c r="T44" s="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5"/>
      <c r="AF44" s="4"/>
      <c r="AG44" s="5"/>
      <c r="AH44" s="5"/>
      <c r="AI44" s="5"/>
      <c r="AJ44" s="5"/>
      <c r="AK44" s="5"/>
      <c r="AL44" s="5"/>
      <c r="AM44" s="2"/>
    </row>
    <row r="45" spans="1:39" ht="12.75">
      <c r="A45" s="12">
        <v>11</v>
      </c>
      <c r="B45" s="3" t="s">
        <v>11</v>
      </c>
      <c r="C45" s="4"/>
      <c r="D45" s="4"/>
      <c r="E45" s="4"/>
      <c r="F45" s="4"/>
      <c r="G45" s="4"/>
      <c r="H45" s="4"/>
      <c r="I45" s="6">
        <f>27+18.3</f>
        <v>45.3</v>
      </c>
      <c r="J45" s="7">
        <v>38</v>
      </c>
      <c r="K45" s="6">
        <v>26</v>
      </c>
      <c r="L45" s="4"/>
      <c r="M45" s="4"/>
      <c r="N45" s="4"/>
      <c r="O45" s="4"/>
      <c r="P45" s="4"/>
      <c r="Q45" s="4"/>
      <c r="R45" s="5"/>
      <c r="S45" s="5"/>
      <c r="T45" s="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5"/>
      <c r="AF45" s="4"/>
      <c r="AG45" s="5"/>
      <c r="AH45" s="5"/>
      <c r="AI45" s="5"/>
      <c r="AJ45" s="5"/>
      <c r="AK45" s="5"/>
      <c r="AL45" s="5"/>
      <c r="AM45" s="2" t="s">
        <v>203</v>
      </c>
    </row>
    <row r="46" spans="1:39" ht="12.75">
      <c r="A46" s="12">
        <v>12</v>
      </c>
      <c r="B46" s="3" t="s">
        <v>12</v>
      </c>
      <c r="C46" s="4"/>
      <c r="D46" s="4"/>
      <c r="E46" s="4"/>
      <c r="F46" s="4"/>
      <c r="G46" s="4"/>
      <c r="H46" s="4"/>
      <c r="I46" s="6"/>
      <c r="J46" s="7">
        <v>18.5</v>
      </c>
      <c r="K46" s="6"/>
      <c r="L46" s="4"/>
      <c r="M46" s="4"/>
      <c r="N46" s="4"/>
      <c r="O46" s="4"/>
      <c r="P46" s="4"/>
      <c r="Q46" s="4"/>
      <c r="R46" s="5"/>
      <c r="S46" s="5"/>
      <c r="T46" s="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5"/>
      <c r="AF46" s="4"/>
      <c r="AG46" s="5"/>
      <c r="AH46" s="5"/>
      <c r="AI46" s="5"/>
      <c r="AJ46" s="5"/>
      <c r="AK46" s="5"/>
      <c r="AL46" s="5"/>
      <c r="AM46" s="2" t="s">
        <v>204</v>
      </c>
    </row>
    <row r="47" spans="1:39" ht="12.75">
      <c r="A47" s="12">
        <v>13</v>
      </c>
      <c r="B47" s="3" t="s">
        <v>14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5"/>
      <c r="S47" s="5"/>
      <c r="T47" s="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5"/>
      <c r="AF47" s="4"/>
      <c r="AG47" s="5"/>
      <c r="AH47" s="5"/>
      <c r="AI47" s="5"/>
      <c r="AJ47" s="5"/>
      <c r="AK47" s="5"/>
      <c r="AL47" s="5"/>
      <c r="AM47" s="2"/>
    </row>
    <row r="48" spans="1:39" ht="12.75">
      <c r="A48" s="12">
        <v>14</v>
      </c>
      <c r="B48" s="3" t="s">
        <v>15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5"/>
      <c r="S48" s="5"/>
      <c r="T48" s="5"/>
      <c r="U48" s="4"/>
      <c r="V48" s="4"/>
      <c r="W48" s="4"/>
      <c r="X48" s="4"/>
      <c r="Y48" s="4"/>
      <c r="Z48" s="4"/>
      <c r="AA48" s="4"/>
      <c r="AB48" s="4"/>
      <c r="AC48" s="4"/>
      <c r="AD48" s="4"/>
      <c r="AE48" s="5"/>
      <c r="AF48" s="4"/>
      <c r="AG48" s="5"/>
      <c r="AH48" s="5"/>
      <c r="AI48" s="5"/>
      <c r="AJ48" s="5"/>
      <c r="AK48" s="5"/>
      <c r="AL48" s="5"/>
      <c r="AM48" s="2"/>
    </row>
    <row r="49" spans="1:39" ht="12.75">
      <c r="A49" s="12">
        <v>15</v>
      </c>
      <c r="B49" s="3" t="s">
        <v>16</v>
      </c>
      <c r="C49" s="4"/>
      <c r="D49" s="4"/>
      <c r="E49" s="4"/>
      <c r="F49" s="4"/>
      <c r="G49" s="4">
        <v>187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5"/>
      <c r="S49" s="5"/>
      <c r="T49" s="5"/>
      <c r="U49" s="4"/>
      <c r="V49" s="4">
        <v>2971</v>
      </c>
      <c r="W49" s="4">
        <v>2971</v>
      </c>
      <c r="X49" s="4">
        <f>2971+1006+1373</f>
        <v>5350</v>
      </c>
      <c r="Y49" s="4">
        <v>2971</v>
      </c>
      <c r="Z49" s="4">
        <f>2971+1373</f>
        <v>4344</v>
      </c>
      <c r="AA49" s="4">
        <v>2971</v>
      </c>
      <c r="AB49" s="4">
        <v>2971</v>
      </c>
      <c r="AC49" s="4"/>
      <c r="AD49" s="4"/>
      <c r="AE49" s="5"/>
      <c r="AF49" s="4"/>
      <c r="AG49" s="5"/>
      <c r="AH49" s="5"/>
      <c r="AI49" s="5"/>
      <c r="AJ49" s="5"/>
      <c r="AK49" s="5"/>
      <c r="AL49" s="5"/>
      <c r="AM49" s="2" t="s">
        <v>201</v>
      </c>
    </row>
    <row r="50" spans="1:39" ht="12.75">
      <c r="A50" s="12">
        <v>16</v>
      </c>
      <c r="B50" s="3" t="s">
        <v>17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5"/>
      <c r="S50" s="5"/>
      <c r="T50" s="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5"/>
      <c r="AF50" s="4"/>
      <c r="AG50" s="5"/>
      <c r="AH50" s="5"/>
      <c r="AI50" s="5"/>
      <c r="AJ50" s="5"/>
      <c r="AK50" s="5"/>
      <c r="AL50" s="5"/>
      <c r="AM50" s="2"/>
    </row>
    <row r="51" spans="1:39" ht="12.75">
      <c r="A51" s="12">
        <v>17</v>
      </c>
      <c r="B51" s="3" t="s">
        <v>18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5"/>
      <c r="S51" s="5"/>
      <c r="T51" s="5"/>
      <c r="U51" s="4"/>
      <c r="V51" s="4">
        <v>914</v>
      </c>
      <c r="W51" s="4">
        <v>914</v>
      </c>
      <c r="X51" s="4">
        <v>914</v>
      </c>
      <c r="Y51" s="4">
        <v>914</v>
      </c>
      <c r="Z51" s="4">
        <f>1463+914</f>
        <v>2377</v>
      </c>
      <c r="AA51" s="4">
        <f>1463+1248+914</f>
        <v>3625</v>
      </c>
      <c r="AB51" s="4">
        <f>1463+1248+914</f>
        <v>3625</v>
      </c>
      <c r="AC51" s="4"/>
      <c r="AD51" s="4"/>
      <c r="AE51" s="5"/>
      <c r="AF51" s="4"/>
      <c r="AG51" s="5"/>
      <c r="AH51" s="5"/>
      <c r="AI51" s="5"/>
      <c r="AJ51" s="5"/>
      <c r="AK51" s="5"/>
      <c r="AL51" s="5"/>
      <c r="AM51" s="2"/>
    </row>
    <row r="52" spans="1:39" ht="12.75">
      <c r="A52" s="23">
        <v>18</v>
      </c>
      <c r="B52" s="24" t="s">
        <v>19</v>
      </c>
      <c r="C52" s="25"/>
      <c r="D52" s="25"/>
      <c r="E52" s="25"/>
      <c r="F52" s="25"/>
      <c r="G52" s="25"/>
      <c r="H52" s="25"/>
      <c r="I52" s="25">
        <v>10</v>
      </c>
      <c r="J52" s="25">
        <v>10</v>
      </c>
      <c r="K52" s="25">
        <v>25</v>
      </c>
      <c r="L52" s="25">
        <v>25</v>
      </c>
      <c r="M52" s="25">
        <v>25</v>
      </c>
      <c r="N52" s="25">
        <v>25</v>
      </c>
      <c r="O52" s="25">
        <v>25</v>
      </c>
      <c r="P52" s="25"/>
      <c r="Q52" s="25"/>
      <c r="R52" s="26"/>
      <c r="S52" s="26"/>
      <c r="T52" s="26"/>
      <c r="U52" s="25"/>
      <c r="V52" s="25">
        <v>1463</v>
      </c>
      <c r="W52" s="25">
        <v>1463</v>
      </c>
      <c r="X52" s="25"/>
      <c r="Y52" s="25"/>
      <c r="Z52" s="25"/>
      <c r="AA52" s="25"/>
      <c r="AB52" s="25"/>
      <c r="AC52" s="25"/>
      <c r="AD52" s="25"/>
      <c r="AE52" s="26">
        <v>0.05</v>
      </c>
      <c r="AF52" s="25"/>
      <c r="AG52" s="26"/>
      <c r="AH52" s="26"/>
      <c r="AI52" s="26"/>
      <c r="AJ52" s="26">
        <v>0.25</v>
      </c>
      <c r="AK52" s="26">
        <v>0.25</v>
      </c>
      <c r="AL52" s="26">
        <v>0.15</v>
      </c>
      <c r="AM52" s="27" t="s">
        <v>233</v>
      </c>
    </row>
    <row r="53" spans="1:39" ht="12.75">
      <c r="A53" s="12">
        <v>19</v>
      </c>
      <c r="B53" s="3" t="s">
        <v>20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5"/>
      <c r="S53" s="5"/>
      <c r="T53" s="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5"/>
      <c r="AF53" s="4"/>
      <c r="AG53" s="5"/>
      <c r="AH53" s="5"/>
      <c r="AI53" s="5"/>
      <c r="AJ53" s="5"/>
      <c r="AK53" s="5"/>
      <c r="AL53" s="5"/>
      <c r="AM53" s="2"/>
    </row>
    <row r="54" spans="1:39" ht="12.75">
      <c r="A54" s="12">
        <v>20</v>
      </c>
      <c r="B54" s="3" t="s">
        <v>21</v>
      </c>
      <c r="C54" s="4"/>
      <c r="D54" s="4"/>
      <c r="E54" s="4"/>
      <c r="F54" s="4"/>
      <c r="G54" s="4">
        <v>145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5"/>
      <c r="S54" s="5"/>
      <c r="T54" s="5"/>
      <c r="U54" s="4"/>
      <c r="V54" s="4">
        <v>839</v>
      </c>
      <c r="W54" s="4">
        <v>839</v>
      </c>
      <c r="X54" s="4">
        <v>839</v>
      </c>
      <c r="Y54" s="4">
        <v>839</v>
      </c>
      <c r="Z54" s="4">
        <v>839</v>
      </c>
      <c r="AA54" s="4">
        <v>839</v>
      </c>
      <c r="AB54" s="4">
        <v>839</v>
      </c>
      <c r="AC54" s="4"/>
      <c r="AD54" s="4"/>
      <c r="AE54" s="5"/>
      <c r="AF54" s="4"/>
      <c r="AG54" s="5"/>
      <c r="AH54" s="5"/>
      <c r="AI54" s="5"/>
      <c r="AJ54" s="5"/>
      <c r="AK54" s="5"/>
      <c r="AL54" s="5"/>
      <c r="AM54" s="2" t="s">
        <v>210</v>
      </c>
    </row>
    <row r="55" spans="1:39" ht="12.75">
      <c r="A55" s="12">
        <v>21</v>
      </c>
      <c r="B55" s="3" t="s">
        <v>22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5"/>
      <c r="S55" s="5"/>
      <c r="T55" s="5"/>
      <c r="U55" s="4"/>
      <c r="V55" s="4"/>
      <c r="W55" s="54">
        <v>2194</v>
      </c>
      <c r="X55" s="4"/>
      <c r="Y55" s="4"/>
      <c r="Z55" s="4"/>
      <c r="AA55" s="4"/>
      <c r="AB55" s="4"/>
      <c r="AC55" s="4"/>
      <c r="AD55" s="4"/>
      <c r="AE55" s="5"/>
      <c r="AF55" s="4"/>
      <c r="AG55" s="5"/>
      <c r="AH55" s="5"/>
      <c r="AI55" s="5"/>
      <c r="AJ55" s="5"/>
      <c r="AK55" s="5"/>
      <c r="AL55" s="5"/>
      <c r="AM55" s="2" t="s">
        <v>213</v>
      </c>
    </row>
    <row r="56" spans="1:39" ht="12.75">
      <c r="A56" s="12">
        <v>22</v>
      </c>
      <c r="B56" s="3" t="s">
        <v>23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5"/>
      <c r="S56" s="5"/>
      <c r="T56" s="5"/>
      <c r="U56" s="4"/>
      <c r="V56" s="4"/>
      <c r="W56" s="54"/>
      <c r="X56" s="4"/>
      <c r="Y56" s="4"/>
      <c r="Z56" s="4"/>
      <c r="AA56" s="4"/>
      <c r="AB56" s="4"/>
      <c r="AC56" s="4"/>
      <c r="AD56" s="4"/>
      <c r="AE56" s="5"/>
      <c r="AF56" s="4"/>
      <c r="AG56" s="5"/>
      <c r="AH56" s="5"/>
      <c r="AI56" s="5"/>
      <c r="AJ56" s="5"/>
      <c r="AK56" s="5"/>
      <c r="AL56" s="5"/>
      <c r="AM56" s="2"/>
    </row>
    <row r="57" spans="1:39" ht="12.75">
      <c r="A57" s="12">
        <v>23</v>
      </c>
      <c r="B57" s="3" t="s">
        <v>24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5"/>
      <c r="S57" s="5"/>
      <c r="T57" s="5"/>
      <c r="U57" s="4">
        <f>1006+6528</f>
        <v>7534</v>
      </c>
      <c r="V57" s="4">
        <v>6528</v>
      </c>
      <c r="W57" s="4">
        <v>6528</v>
      </c>
      <c r="X57" s="4">
        <v>6528</v>
      </c>
      <c r="Y57" s="4">
        <v>6528</v>
      </c>
      <c r="Z57" s="4">
        <v>6528</v>
      </c>
      <c r="AA57" s="4">
        <v>6528</v>
      </c>
      <c r="AB57" s="4">
        <v>6528</v>
      </c>
      <c r="AC57" s="54">
        <v>123</v>
      </c>
      <c r="AD57" s="54">
        <v>123</v>
      </c>
      <c r="AE57" s="14"/>
      <c r="AF57" s="4"/>
      <c r="AG57" s="5"/>
      <c r="AH57" s="5"/>
      <c r="AI57" s="5"/>
      <c r="AJ57" s="5"/>
      <c r="AK57" s="5"/>
      <c r="AL57" s="5"/>
      <c r="AM57" s="2" t="s">
        <v>207</v>
      </c>
    </row>
    <row r="58" spans="1:39" ht="12.75">
      <c r="A58" s="12">
        <v>24</v>
      </c>
      <c r="B58" s="3" t="s">
        <v>25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5"/>
      <c r="S58" s="5"/>
      <c r="T58" s="5"/>
      <c r="U58" s="4"/>
      <c r="V58" s="4"/>
      <c r="W58" s="4"/>
      <c r="X58" s="4"/>
      <c r="Y58" s="4"/>
      <c r="Z58" s="4"/>
      <c r="AA58" s="4"/>
      <c r="AB58" s="4"/>
      <c r="AC58" s="54"/>
      <c r="AD58" s="54"/>
      <c r="AE58" s="14"/>
      <c r="AF58" s="4"/>
      <c r="AG58" s="5"/>
      <c r="AH58" s="5"/>
      <c r="AI58" s="5"/>
      <c r="AJ58" s="5"/>
      <c r="AK58" s="5"/>
      <c r="AL58" s="5"/>
      <c r="AM58" s="2"/>
    </row>
    <row r="59" spans="1:39" ht="12.75">
      <c r="A59" s="53" t="s">
        <v>37</v>
      </c>
      <c r="B59" s="53"/>
      <c r="C59" s="16">
        <f>SUM(C35:C58)</f>
        <v>0</v>
      </c>
      <c r="D59" s="16">
        <f aca="true" t="shared" si="2" ref="D59:AL59">SUM(D35:D58)</f>
        <v>0</v>
      </c>
      <c r="E59" s="16">
        <f t="shared" si="2"/>
        <v>0</v>
      </c>
      <c r="F59" s="16">
        <f t="shared" si="2"/>
        <v>0</v>
      </c>
      <c r="G59" s="16">
        <f t="shared" si="2"/>
        <v>332</v>
      </c>
      <c r="H59" s="17">
        <f t="shared" si="2"/>
        <v>0</v>
      </c>
      <c r="I59" s="16">
        <f t="shared" si="2"/>
        <v>83.3</v>
      </c>
      <c r="J59" s="16">
        <f t="shared" si="2"/>
        <v>94.5</v>
      </c>
      <c r="K59" s="16">
        <f t="shared" si="2"/>
        <v>136</v>
      </c>
      <c r="L59" s="16">
        <f t="shared" si="2"/>
        <v>50</v>
      </c>
      <c r="M59" s="16">
        <f>SUM(M35:M58)</f>
        <v>50</v>
      </c>
      <c r="N59" s="16">
        <f>SUM(N35:N58)</f>
        <v>50</v>
      </c>
      <c r="O59" s="16">
        <f t="shared" si="2"/>
        <v>102</v>
      </c>
      <c r="P59" s="16">
        <f t="shared" si="2"/>
        <v>77</v>
      </c>
      <c r="Q59" s="16">
        <f t="shared" si="2"/>
        <v>77</v>
      </c>
      <c r="R59" s="17">
        <f t="shared" si="2"/>
        <v>0.48</v>
      </c>
      <c r="S59" s="17">
        <f t="shared" si="2"/>
        <v>0</v>
      </c>
      <c r="T59" s="17">
        <f t="shared" si="2"/>
        <v>0</v>
      </c>
      <c r="U59" s="16">
        <f t="shared" si="2"/>
        <v>9728</v>
      </c>
      <c r="V59" s="16">
        <f t="shared" si="2"/>
        <v>12715</v>
      </c>
      <c r="W59" s="16">
        <f t="shared" si="2"/>
        <v>14909</v>
      </c>
      <c r="X59" s="16">
        <f t="shared" si="2"/>
        <v>13631</v>
      </c>
      <c r="Y59" s="16">
        <f t="shared" si="2"/>
        <v>11252</v>
      </c>
      <c r="Z59" s="16">
        <f t="shared" si="2"/>
        <v>14088</v>
      </c>
      <c r="AA59" s="16">
        <f t="shared" si="2"/>
        <v>13963</v>
      </c>
      <c r="AB59" s="16">
        <f t="shared" si="2"/>
        <v>13963</v>
      </c>
      <c r="AC59" s="16">
        <f aca="true" t="shared" si="3" ref="AC59:AK59">SUM(AC35:AC58)</f>
        <v>123</v>
      </c>
      <c r="AD59" s="16">
        <f t="shared" si="3"/>
        <v>123</v>
      </c>
      <c r="AE59" s="17">
        <f t="shared" si="3"/>
        <v>0.05</v>
      </c>
      <c r="AF59" s="16">
        <f t="shared" si="3"/>
        <v>0</v>
      </c>
      <c r="AG59" s="17">
        <f t="shared" si="3"/>
        <v>0</v>
      </c>
      <c r="AH59" s="17">
        <f t="shared" si="3"/>
        <v>0</v>
      </c>
      <c r="AI59" s="17">
        <f t="shared" si="3"/>
        <v>0</v>
      </c>
      <c r="AJ59" s="17">
        <f t="shared" si="3"/>
        <v>0.25</v>
      </c>
      <c r="AK59" s="17">
        <f t="shared" si="3"/>
        <v>0.25</v>
      </c>
      <c r="AL59" s="17">
        <f t="shared" si="2"/>
        <v>0.15</v>
      </c>
      <c r="AM59" s="8"/>
    </row>
    <row r="60" spans="1:39" ht="12.75">
      <c r="A60" s="53" t="s">
        <v>53</v>
      </c>
      <c r="B60" s="53"/>
      <c r="C60" s="18">
        <f aca="true" t="shared" si="4" ref="C60:AL60">+C32+C59</f>
        <v>1395</v>
      </c>
      <c r="D60" s="18">
        <f t="shared" si="4"/>
        <v>559</v>
      </c>
      <c r="E60" s="18">
        <f t="shared" si="4"/>
        <v>927</v>
      </c>
      <c r="F60" s="18">
        <f t="shared" si="4"/>
        <v>1258</v>
      </c>
      <c r="G60" s="18">
        <f t="shared" si="4"/>
        <v>1192</v>
      </c>
      <c r="H60" s="17">
        <f t="shared" si="4"/>
        <v>0.07</v>
      </c>
      <c r="I60" s="18">
        <f t="shared" si="4"/>
        <v>275.5</v>
      </c>
      <c r="J60" s="18">
        <f t="shared" si="4"/>
        <v>299.7</v>
      </c>
      <c r="K60" s="18">
        <f t="shared" si="4"/>
        <v>428.8</v>
      </c>
      <c r="L60" s="18">
        <f t="shared" si="4"/>
        <v>279</v>
      </c>
      <c r="M60" s="18">
        <f>+M32+M59</f>
        <v>329</v>
      </c>
      <c r="N60" s="18">
        <f>+N32+N59</f>
        <v>295</v>
      </c>
      <c r="O60" s="18">
        <f t="shared" si="4"/>
        <v>541.7</v>
      </c>
      <c r="P60" s="18">
        <f t="shared" si="4"/>
        <v>316</v>
      </c>
      <c r="Q60" s="18">
        <f t="shared" si="4"/>
        <v>195</v>
      </c>
      <c r="R60" s="17">
        <f t="shared" si="4"/>
        <v>1.065</v>
      </c>
      <c r="S60" s="17">
        <f t="shared" si="4"/>
        <v>1.01</v>
      </c>
      <c r="T60" s="17">
        <f t="shared" si="4"/>
        <v>0.5</v>
      </c>
      <c r="U60" s="18">
        <f t="shared" si="4"/>
        <v>20723</v>
      </c>
      <c r="V60" s="18">
        <f t="shared" si="4"/>
        <v>30532</v>
      </c>
      <c r="W60" s="18">
        <f t="shared" si="4"/>
        <v>30613</v>
      </c>
      <c r="X60" s="18">
        <f t="shared" si="4"/>
        <v>28325</v>
      </c>
      <c r="Y60" s="18">
        <f t="shared" si="4"/>
        <v>28448</v>
      </c>
      <c r="Z60" s="18">
        <f t="shared" si="4"/>
        <v>27391</v>
      </c>
      <c r="AA60" s="18">
        <f t="shared" si="4"/>
        <v>28611</v>
      </c>
      <c r="AB60" s="18">
        <f t="shared" si="4"/>
        <v>28346</v>
      </c>
      <c r="AC60" s="18">
        <f t="shared" si="4"/>
        <v>243</v>
      </c>
      <c r="AD60" s="18">
        <f t="shared" si="4"/>
        <v>243</v>
      </c>
      <c r="AE60" s="17">
        <f>+AE32+AE59</f>
        <v>0.15000000000000002</v>
      </c>
      <c r="AF60" s="18">
        <f t="shared" si="4"/>
        <v>43</v>
      </c>
      <c r="AG60" s="17">
        <f>+AG32+AG59</f>
        <v>0.15000000000000002</v>
      </c>
      <c r="AH60" s="17">
        <f>+AH32+AH59</f>
        <v>0.15000000000000002</v>
      </c>
      <c r="AI60" s="17">
        <f>+AI32+AI59</f>
        <v>0.1</v>
      </c>
      <c r="AJ60" s="17">
        <f>+AJ32+AJ59</f>
        <v>0.25</v>
      </c>
      <c r="AK60" s="17">
        <f>+AK32+AK59</f>
        <v>0.25</v>
      </c>
      <c r="AL60" s="17">
        <f t="shared" si="4"/>
        <v>0.65</v>
      </c>
      <c r="AM60" s="8"/>
    </row>
  </sheetData>
  <mergeCells count="13">
    <mergeCell ref="S25:S26"/>
    <mergeCell ref="T25:T26"/>
    <mergeCell ref="AG23:AG24"/>
    <mergeCell ref="AH23:AH24"/>
    <mergeCell ref="AI23:AI24"/>
    <mergeCell ref="A60:B60"/>
    <mergeCell ref="AC57:AC58"/>
    <mergeCell ref="AD57:AD58"/>
    <mergeCell ref="A32:B32"/>
    <mergeCell ref="A59:B59"/>
    <mergeCell ref="W55:W56"/>
    <mergeCell ref="A27:A31"/>
    <mergeCell ref="R25:R26"/>
  </mergeCells>
  <printOptions/>
  <pageMargins left="0.75" right="0.75" top="1" bottom="1" header="0.5" footer="0.5"/>
  <pageSetup horizontalDpi="600" verticalDpi="600" orientation="portrait" paperSize="9" r:id="rId1"/>
  <ignoredErrors>
    <ignoredError sqref="O60:U60 AL32 AL59 C32:L32 C59:L59 G60:L60 Z59:AD59 Z32:AD32 AF59:AI59 O32:Y32 O59:Y59 AF32:AI32 M59:N59 M32:N32 AI33:AI58 AF33:AH48 AH50:AH58 AF50:AG52 AJ32:AJ51 AJ53:AJ59 AK32:AK51 AK53:AK59 AE32:AE51 AE53:AE59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37" sqref="K37"/>
    </sheetView>
  </sheetViews>
  <sheetFormatPr defaultColWidth="9.00390625" defaultRowHeight="12.75"/>
  <cols>
    <col min="1" max="1" width="3.375" style="1" customWidth="1"/>
    <col min="2" max="2" width="17.00390625" style="0" bestFit="1" customWidth="1"/>
    <col min="12" max="13" width="10.125" style="0" customWidth="1"/>
    <col min="14" max="14" width="11.75390625" style="0" customWidth="1"/>
    <col min="37" max="37" width="11.625" style="0" bestFit="1" customWidth="1"/>
    <col min="38" max="38" width="10.375" style="0" bestFit="1" customWidth="1"/>
    <col min="39" max="39" width="67.00390625" style="0" customWidth="1"/>
  </cols>
  <sheetData>
    <row r="1" spans="1:39" ht="12.75">
      <c r="A1" s="9" t="s">
        <v>36</v>
      </c>
      <c r="B1" s="9"/>
      <c r="C1" s="9"/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8"/>
    </row>
    <row r="2" spans="1:39" ht="24">
      <c r="A2" s="11" t="s">
        <v>13</v>
      </c>
      <c r="B2" s="10" t="s">
        <v>0</v>
      </c>
      <c r="C2" s="10" t="s">
        <v>26</v>
      </c>
      <c r="D2" s="10" t="s">
        <v>27</v>
      </c>
      <c r="E2" s="10" t="s">
        <v>28</v>
      </c>
      <c r="F2" s="10" t="s">
        <v>29</v>
      </c>
      <c r="G2" s="10" t="s">
        <v>30</v>
      </c>
      <c r="H2" s="10" t="s">
        <v>31</v>
      </c>
      <c r="I2" s="10" t="s">
        <v>32</v>
      </c>
      <c r="J2" s="10" t="s">
        <v>33</v>
      </c>
      <c r="K2" s="10" t="s">
        <v>34</v>
      </c>
      <c r="L2" s="10" t="s">
        <v>35</v>
      </c>
      <c r="M2" s="10" t="s">
        <v>56</v>
      </c>
      <c r="N2" s="10" t="s">
        <v>57</v>
      </c>
      <c r="O2" s="10" t="s">
        <v>38</v>
      </c>
      <c r="P2" s="10" t="s">
        <v>47</v>
      </c>
      <c r="Q2" s="10" t="s">
        <v>50</v>
      </c>
      <c r="R2" s="10" t="s">
        <v>39</v>
      </c>
      <c r="S2" s="10" t="s">
        <v>49</v>
      </c>
      <c r="T2" s="10" t="s">
        <v>40</v>
      </c>
      <c r="U2" s="10" t="s">
        <v>48</v>
      </c>
      <c r="V2" s="10" t="s">
        <v>41</v>
      </c>
      <c r="W2" s="10" t="s">
        <v>42</v>
      </c>
      <c r="X2" s="10" t="s">
        <v>43</v>
      </c>
      <c r="Y2" s="10" t="s">
        <v>44</v>
      </c>
      <c r="Z2" s="10" t="s">
        <v>62</v>
      </c>
      <c r="AA2" s="10" t="s">
        <v>45</v>
      </c>
      <c r="AB2" s="10" t="s">
        <v>46</v>
      </c>
      <c r="AC2" s="10" t="s">
        <v>54</v>
      </c>
      <c r="AD2" s="10" t="s">
        <v>55</v>
      </c>
      <c r="AE2" s="10" t="s">
        <v>237</v>
      </c>
      <c r="AF2" s="10" t="s">
        <v>58</v>
      </c>
      <c r="AG2" s="10" t="s">
        <v>59</v>
      </c>
      <c r="AH2" s="10" t="s">
        <v>60</v>
      </c>
      <c r="AI2" s="10" t="s">
        <v>61</v>
      </c>
      <c r="AJ2" s="10" t="s">
        <v>234</v>
      </c>
      <c r="AK2" s="10" t="s">
        <v>235</v>
      </c>
      <c r="AL2" s="10" t="s">
        <v>51</v>
      </c>
      <c r="AM2" s="10" t="s">
        <v>63</v>
      </c>
    </row>
    <row r="3" spans="1:39" ht="12.75">
      <c r="A3" s="30">
        <v>1</v>
      </c>
      <c r="B3" s="31" t="s">
        <v>1</v>
      </c>
      <c r="C3" s="32"/>
      <c r="D3" s="32"/>
      <c r="E3" s="32"/>
      <c r="F3" s="32"/>
      <c r="G3" s="32"/>
      <c r="H3" s="32"/>
      <c r="I3" s="32">
        <v>24</v>
      </c>
      <c r="J3" s="32"/>
      <c r="K3" s="32">
        <v>29</v>
      </c>
      <c r="L3" s="32"/>
      <c r="M3" s="32">
        <v>80</v>
      </c>
      <c r="N3" s="32"/>
      <c r="O3" s="32"/>
      <c r="P3" s="32"/>
      <c r="Q3" s="32"/>
      <c r="R3" s="33"/>
      <c r="S3" s="33"/>
      <c r="T3" s="33"/>
      <c r="U3" s="32"/>
      <c r="V3" s="32"/>
      <c r="W3" s="32"/>
      <c r="X3" s="32"/>
      <c r="Y3" s="32"/>
      <c r="Z3" s="32"/>
      <c r="AA3" s="32"/>
      <c r="AB3" s="32"/>
      <c r="AC3" s="32"/>
      <c r="AD3" s="32"/>
      <c r="AE3" s="33"/>
      <c r="AF3" s="32"/>
      <c r="AG3" s="33"/>
      <c r="AH3" s="33"/>
      <c r="AI3" s="33"/>
      <c r="AJ3" s="33"/>
      <c r="AK3" s="33"/>
      <c r="AL3" s="33"/>
      <c r="AM3" s="34"/>
    </row>
    <row r="4" spans="1:39" ht="12.75">
      <c r="A4" s="30">
        <v>2</v>
      </c>
      <c r="B4" s="31" t="s">
        <v>2</v>
      </c>
      <c r="C4" s="32"/>
      <c r="D4" s="32"/>
      <c r="E4" s="32"/>
      <c r="F4" s="32"/>
      <c r="G4" s="32"/>
      <c r="H4" s="32"/>
      <c r="I4" s="32"/>
      <c r="J4" s="32">
        <v>25</v>
      </c>
      <c r="K4" s="32">
        <v>29</v>
      </c>
      <c r="L4" s="32"/>
      <c r="M4" s="32"/>
      <c r="N4" s="32">
        <v>46</v>
      </c>
      <c r="R4" s="33"/>
      <c r="S4" s="33"/>
      <c r="T4" s="33"/>
      <c r="U4" s="32"/>
      <c r="V4" s="32"/>
      <c r="W4" s="32"/>
      <c r="X4" s="32"/>
      <c r="Y4" s="32"/>
      <c r="Z4" s="32"/>
      <c r="AA4" s="32"/>
      <c r="AB4" s="32"/>
      <c r="AC4" s="32"/>
      <c r="AD4" s="32"/>
      <c r="AE4" s="33"/>
      <c r="AF4" s="32"/>
      <c r="AG4" s="33"/>
      <c r="AH4" s="33"/>
      <c r="AI4" s="33"/>
      <c r="AJ4" s="33"/>
      <c r="AK4" s="33"/>
      <c r="AL4" s="33"/>
      <c r="AM4" s="34"/>
    </row>
    <row r="5" spans="1:39" ht="12.75">
      <c r="A5" s="30">
        <v>3</v>
      </c>
      <c r="B5" s="31" t="s">
        <v>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3"/>
      <c r="S5" s="33"/>
      <c r="T5" s="33"/>
      <c r="U5" s="32"/>
      <c r="V5" s="32"/>
      <c r="W5" s="32"/>
      <c r="X5" s="32"/>
      <c r="Y5" s="32"/>
      <c r="Z5" s="32"/>
      <c r="AA5" s="32"/>
      <c r="AB5" s="32"/>
      <c r="AC5" s="32"/>
      <c r="AD5" s="32"/>
      <c r="AE5" s="33"/>
      <c r="AF5" s="32"/>
      <c r="AG5" s="33"/>
      <c r="AH5" s="33"/>
      <c r="AI5" s="33"/>
      <c r="AJ5" s="33"/>
      <c r="AK5" s="33"/>
      <c r="AL5" s="33"/>
      <c r="AM5" s="34"/>
    </row>
    <row r="6" spans="1:39" ht="12.75">
      <c r="A6" s="30">
        <v>4</v>
      </c>
      <c r="B6" s="31" t="s">
        <v>4</v>
      </c>
      <c r="C6" s="32"/>
      <c r="D6" s="32">
        <v>165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>
        <v>19</v>
      </c>
      <c r="P6" s="32"/>
      <c r="Q6" s="32"/>
      <c r="R6" s="33"/>
      <c r="S6" s="33">
        <v>0.45</v>
      </c>
      <c r="T6" s="33"/>
      <c r="U6" s="32"/>
      <c r="V6" s="32"/>
      <c r="W6" s="32"/>
      <c r="X6" s="32"/>
      <c r="Y6" s="32"/>
      <c r="Z6" s="32"/>
      <c r="AA6" s="32"/>
      <c r="AB6" s="32"/>
      <c r="AC6" s="32"/>
      <c r="AD6" s="32"/>
      <c r="AE6" s="33"/>
      <c r="AF6" s="32"/>
      <c r="AG6" s="33"/>
      <c r="AH6" s="33"/>
      <c r="AI6" s="33"/>
      <c r="AJ6" s="33"/>
      <c r="AK6" s="33"/>
      <c r="AL6" s="33"/>
      <c r="AM6" s="34"/>
    </row>
    <row r="7" spans="1:39" ht="12.75">
      <c r="A7" s="30">
        <v>5</v>
      </c>
      <c r="B7" s="31" t="s">
        <v>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3"/>
      <c r="T7" s="33"/>
      <c r="U7" s="32"/>
      <c r="V7" s="32"/>
      <c r="W7" s="32"/>
      <c r="X7" s="32"/>
      <c r="Y7" s="32">
        <v>1700</v>
      </c>
      <c r="Z7" s="32"/>
      <c r="AA7" s="32"/>
      <c r="AB7" s="32"/>
      <c r="AC7" s="32"/>
      <c r="AD7" s="32"/>
      <c r="AE7" s="33"/>
      <c r="AF7" s="32"/>
      <c r="AG7" s="33"/>
      <c r="AH7" s="33"/>
      <c r="AI7" s="33"/>
      <c r="AJ7" s="33"/>
      <c r="AK7" s="33"/>
      <c r="AL7" s="33"/>
      <c r="AM7" s="34"/>
    </row>
    <row r="8" spans="1:39" ht="12.75">
      <c r="A8" s="30">
        <v>6</v>
      </c>
      <c r="B8" s="31" t="s">
        <v>6</v>
      </c>
      <c r="C8" s="32">
        <f>92+66</f>
        <v>158</v>
      </c>
      <c r="D8" s="32">
        <v>60</v>
      </c>
      <c r="E8" s="32"/>
      <c r="F8" s="32">
        <v>215</v>
      </c>
      <c r="G8" s="32">
        <f>66+92</f>
        <v>158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  <c r="S8" s="33"/>
      <c r="T8" s="33"/>
      <c r="U8" s="32"/>
      <c r="V8" s="32">
        <v>1848</v>
      </c>
      <c r="W8" s="32"/>
      <c r="X8" s="32"/>
      <c r="Y8" s="32"/>
      <c r="Z8" s="32"/>
      <c r="AA8" s="32"/>
      <c r="AB8" s="32"/>
      <c r="AC8" s="32">
        <v>120</v>
      </c>
      <c r="AD8" s="32">
        <v>120</v>
      </c>
      <c r="AE8" s="33"/>
      <c r="AF8" s="32"/>
      <c r="AG8" s="33"/>
      <c r="AH8" s="33"/>
      <c r="AI8" s="33"/>
      <c r="AJ8" s="33"/>
      <c r="AK8" s="33"/>
      <c r="AL8" s="33"/>
      <c r="AM8" s="34"/>
    </row>
    <row r="9" spans="1:39" ht="12.75">
      <c r="A9" s="30">
        <v>7</v>
      </c>
      <c r="B9" s="31" t="s">
        <v>7</v>
      </c>
      <c r="C9" s="32"/>
      <c r="D9" s="32"/>
      <c r="E9" s="32">
        <v>133</v>
      </c>
      <c r="F9" s="32">
        <v>133</v>
      </c>
      <c r="G9" s="32">
        <v>62</v>
      </c>
      <c r="H9" s="32"/>
      <c r="I9" s="32"/>
      <c r="J9" s="32"/>
      <c r="K9" s="32"/>
      <c r="L9" s="32"/>
      <c r="M9" s="32">
        <v>60</v>
      </c>
      <c r="N9" s="32">
        <v>60</v>
      </c>
      <c r="O9" s="32">
        <v>35</v>
      </c>
      <c r="P9" s="32"/>
      <c r="Q9" s="32"/>
      <c r="R9" s="33"/>
      <c r="S9" s="33"/>
      <c r="T9" s="33"/>
      <c r="U9" s="32"/>
      <c r="V9" s="32"/>
      <c r="W9" s="32"/>
      <c r="X9" s="32"/>
      <c r="Y9" s="32"/>
      <c r="Z9" s="32"/>
      <c r="AA9" s="32"/>
      <c r="AB9" s="32"/>
      <c r="AC9" s="32"/>
      <c r="AD9" s="32"/>
      <c r="AE9" s="33"/>
      <c r="AF9" s="32">
        <v>43</v>
      </c>
      <c r="AG9" s="33">
        <v>0.05</v>
      </c>
      <c r="AH9" s="33">
        <v>0.05</v>
      </c>
      <c r="AI9" s="33"/>
      <c r="AJ9" s="33"/>
      <c r="AK9" s="33"/>
      <c r="AL9" s="33"/>
      <c r="AM9" s="34"/>
    </row>
    <row r="10" spans="1:39" ht="12.75">
      <c r="A10" s="30">
        <v>8</v>
      </c>
      <c r="B10" s="31" t="s">
        <v>8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  <c r="S10" s="33"/>
      <c r="T10" s="33"/>
      <c r="U10" s="32"/>
      <c r="V10" s="32"/>
      <c r="W10" s="32"/>
      <c r="X10" s="32"/>
      <c r="Y10" s="32"/>
      <c r="Z10" s="32"/>
      <c r="AA10" s="32">
        <v>1355</v>
      </c>
      <c r="AB10" s="32">
        <v>1355</v>
      </c>
      <c r="AC10" s="32"/>
      <c r="AD10" s="32"/>
      <c r="AE10" s="33"/>
      <c r="AF10" s="32"/>
      <c r="AG10" s="33"/>
      <c r="AH10" s="33"/>
      <c r="AI10" s="33"/>
      <c r="AJ10" s="33"/>
      <c r="AK10" s="33"/>
      <c r="AL10" s="33"/>
      <c r="AM10" s="34"/>
    </row>
    <row r="11" spans="1:39" ht="12.75">
      <c r="A11" s="30">
        <v>9</v>
      </c>
      <c r="B11" s="31" t="s">
        <v>9</v>
      </c>
      <c r="C11" s="32">
        <v>134</v>
      </c>
      <c r="D11" s="32"/>
      <c r="E11" s="32"/>
      <c r="F11" s="32">
        <v>90</v>
      </c>
      <c r="G11" s="32">
        <v>134</v>
      </c>
      <c r="H11" s="32"/>
      <c r="I11" s="32"/>
      <c r="J11" s="32"/>
      <c r="K11" s="32">
        <v>46</v>
      </c>
      <c r="L11" s="32">
        <v>46</v>
      </c>
      <c r="M11" s="32"/>
      <c r="N11" s="32"/>
      <c r="O11" s="32"/>
      <c r="P11" s="32"/>
      <c r="Q11" s="32"/>
      <c r="R11" s="33"/>
      <c r="S11" s="33"/>
      <c r="T11" s="33"/>
      <c r="U11" s="32">
        <v>1207</v>
      </c>
      <c r="V11" s="32">
        <v>1207</v>
      </c>
      <c r="W11" s="32">
        <v>1207</v>
      </c>
      <c r="X11" s="32">
        <f>1391+1207</f>
        <v>2598</v>
      </c>
      <c r="Y11" s="32">
        <f>1207+1355</f>
        <v>2562</v>
      </c>
      <c r="Z11" s="32">
        <v>1207</v>
      </c>
      <c r="AA11" s="32">
        <v>1207</v>
      </c>
      <c r="AB11" s="32">
        <v>1207</v>
      </c>
      <c r="AC11" s="32"/>
      <c r="AD11" s="32"/>
      <c r="AE11" s="33"/>
      <c r="AF11" s="32"/>
      <c r="AG11" s="33"/>
      <c r="AH11" s="33"/>
      <c r="AI11" s="33"/>
      <c r="AJ11" s="33"/>
      <c r="AK11" s="33"/>
      <c r="AL11" s="33"/>
      <c r="AM11" s="34"/>
    </row>
    <row r="12" spans="1:39" ht="12.75">
      <c r="A12" s="30">
        <v>10</v>
      </c>
      <c r="B12" s="31" t="s">
        <v>10</v>
      </c>
      <c r="C12" s="32"/>
      <c r="D12" s="32"/>
      <c r="E12" s="32"/>
      <c r="F12" s="32">
        <v>90</v>
      </c>
      <c r="G12" s="32"/>
      <c r="H12" s="32"/>
      <c r="I12" s="32"/>
      <c r="J12" s="32">
        <v>26</v>
      </c>
      <c r="K12" s="32">
        <v>28</v>
      </c>
      <c r="L12" s="32">
        <v>28</v>
      </c>
      <c r="M12" s="32">
        <v>28</v>
      </c>
      <c r="N12" s="32">
        <v>28</v>
      </c>
      <c r="O12" s="32"/>
      <c r="P12" s="32"/>
      <c r="Q12" s="32"/>
      <c r="R12" s="33"/>
      <c r="S12" s="33"/>
      <c r="T12" s="33"/>
      <c r="U12" s="32">
        <v>1965</v>
      </c>
      <c r="V12" s="32"/>
      <c r="W12" s="32"/>
      <c r="X12" s="32"/>
      <c r="Y12" s="32">
        <v>1218</v>
      </c>
      <c r="Z12" s="32"/>
      <c r="AA12" s="32"/>
      <c r="AB12" s="32"/>
      <c r="AC12" s="32"/>
      <c r="AD12" s="32"/>
      <c r="AE12" s="33"/>
      <c r="AF12" s="32"/>
      <c r="AG12" s="33"/>
      <c r="AH12" s="33"/>
      <c r="AI12" s="33"/>
      <c r="AJ12" s="33"/>
      <c r="AK12" s="33"/>
      <c r="AL12" s="33"/>
      <c r="AM12" s="34" t="s">
        <v>205</v>
      </c>
    </row>
    <row r="13" spans="1:39" ht="12.75">
      <c r="A13" s="30">
        <v>11</v>
      </c>
      <c r="B13" s="31" t="s">
        <v>11</v>
      </c>
      <c r="C13" s="32">
        <f>59+116</f>
        <v>175</v>
      </c>
      <c r="D13" s="32">
        <v>59</v>
      </c>
      <c r="E13" s="32">
        <f>59+116</f>
        <v>175</v>
      </c>
      <c r="F13" s="32">
        <f>153+59+116</f>
        <v>328</v>
      </c>
      <c r="G13" s="32">
        <v>59</v>
      </c>
      <c r="H13" s="32"/>
      <c r="I13" s="32">
        <f>14.2+36.5</f>
        <v>50.7</v>
      </c>
      <c r="J13" s="32">
        <v>26</v>
      </c>
      <c r="K13" s="32"/>
      <c r="L13" s="32"/>
      <c r="M13" s="32"/>
      <c r="N13" s="32"/>
      <c r="O13" s="32"/>
      <c r="P13" s="32"/>
      <c r="Q13" s="32"/>
      <c r="R13" s="33"/>
      <c r="S13" s="33"/>
      <c r="T13" s="33"/>
      <c r="U13" s="32"/>
      <c r="V13" s="32">
        <f>1291+1185</f>
        <v>2476</v>
      </c>
      <c r="W13" s="32">
        <f>1291+1185</f>
        <v>2476</v>
      </c>
      <c r="X13" s="32"/>
      <c r="Y13" s="32"/>
      <c r="Z13" s="32"/>
      <c r="AA13" s="32"/>
      <c r="AB13" s="32"/>
      <c r="AC13" s="32"/>
      <c r="AD13" s="32"/>
      <c r="AE13" s="33"/>
      <c r="AF13" s="32"/>
      <c r="AG13" s="33"/>
      <c r="AH13" s="33"/>
      <c r="AI13" s="33"/>
      <c r="AJ13" s="33"/>
      <c r="AK13" s="33"/>
      <c r="AL13" s="33"/>
      <c r="AM13" s="35" t="s">
        <v>202</v>
      </c>
    </row>
    <row r="14" spans="1:39" ht="12.75">
      <c r="A14" s="30">
        <v>12</v>
      </c>
      <c r="B14" s="31" t="s">
        <v>12</v>
      </c>
      <c r="C14" s="32">
        <v>123</v>
      </c>
      <c r="D14" s="32">
        <f>195+123</f>
        <v>318</v>
      </c>
      <c r="E14" s="32"/>
      <c r="F14" s="32"/>
      <c r="G14" s="32"/>
      <c r="H14" s="32"/>
      <c r="I14" s="32">
        <f>45+34</f>
        <v>79</v>
      </c>
      <c r="J14" s="32">
        <v>54</v>
      </c>
      <c r="K14" s="32">
        <v>20</v>
      </c>
      <c r="L14" s="32"/>
      <c r="M14" s="32"/>
      <c r="N14" s="32"/>
      <c r="O14" s="32"/>
      <c r="P14" s="32"/>
      <c r="Q14" s="32"/>
      <c r="R14" s="33"/>
      <c r="S14" s="33"/>
      <c r="T14" s="33"/>
      <c r="U14" s="32"/>
      <c r="V14" s="32">
        <v>1784</v>
      </c>
      <c r="W14" s="32">
        <v>1784</v>
      </c>
      <c r="X14" s="32"/>
      <c r="Y14" s="32"/>
      <c r="Z14" s="32"/>
      <c r="AA14" s="32">
        <v>1784</v>
      </c>
      <c r="AB14" s="32">
        <v>1784</v>
      </c>
      <c r="AC14" s="32"/>
      <c r="AD14" s="32"/>
      <c r="AE14" s="33"/>
      <c r="AF14" s="32"/>
      <c r="AG14" s="33">
        <v>0.05</v>
      </c>
      <c r="AH14" s="33"/>
      <c r="AI14" s="33"/>
      <c r="AJ14" s="33"/>
      <c r="AK14" s="33"/>
      <c r="AL14" s="33"/>
      <c r="AM14" s="34"/>
    </row>
    <row r="15" spans="1:39" ht="12.75">
      <c r="A15" s="30">
        <v>13</v>
      </c>
      <c r="B15" s="31" t="s">
        <v>14</v>
      </c>
      <c r="C15" s="32">
        <v>106</v>
      </c>
      <c r="D15" s="32"/>
      <c r="E15" s="32"/>
      <c r="F15" s="32"/>
      <c r="G15" s="32">
        <v>106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  <c r="S15" s="33"/>
      <c r="T15" s="33"/>
      <c r="U15" s="32"/>
      <c r="V15" s="32">
        <v>2140</v>
      </c>
      <c r="W15" s="32">
        <v>2140</v>
      </c>
      <c r="X15" s="32"/>
      <c r="Y15" s="32"/>
      <c r="Z15" s="32"/>
      <c r="AA15" s="32"/>
      <c r="AB15" s="32"/>
      <c r="AC15" s="32"/>
      <c r="AD15" s="32"/>
      <c r="AE15" s="33"/>
      <c r="AF15" s="32"/>
      <c r="AG15" s="33"/>
      <c r="AH15" s="33"/>
      <c r="AI15" s="33"/>
      <c r="AJ15" s="33"/>
      <c r="AK15" s="33"/>
      <c r="AL15" s="33">
        <v>0.2</v>
      </c>
      <c r="AM15" s="34"/>
    </row>
    <row r="16" spans="1:39" ht="12.75">
      <c r="A16" s="30">
        <v>14</v>
      </c>
      <c r="B16" s="31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  <c r="S16" s="33"/>
      <c r="T16" s="33"/>
      <c r="U16" s="32"/>
      <c r="V16" s="32"/>
      <c r="W16" s="32"/>
      <c r="X16" s="32"/>
      <c r="Y16" s="32"/>
      <c r="Z16" s="32"/>
      <c r="AA16" s="32">
        <v>1927</v>
      </c>
      <c r="AB16" s="32">
        <v>1927</v>
      </c>
      <c r="AC16" s="32"/>
      <c r="AD16" s="32"/>
      <c r="AE16" s="33"/>
      <c r="AF16" s="32"/>
      <c r="AG16" s="33"/>
      <c r="AH16" s="33"/>
      <c r="AI16" s="33"/>
      <c r="AJ16" s="33"/>
      <c r="AK16" s="33"/>
      <c r="AL16" s="33"/>
      <c r="AM16" s="34"/>
    </row>
    <row r="17" spans="1:39" ht="12.75">
      <c r="A17" s="30">
        <v>15</v>
      </c>
      <c r="B17" s="31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  <c r="S17" s="33"/>
      <c r="T17" s="33"/>
      <c r="U17" s="32"/>
      <c r="V17" s="32">
        <v>1584</v>
      </c>
      <c r="W17" s="32">
        <v>1584</v>
      </c>
      <c r="X17" s="32">
        <f>1584+2775</f>
        <v>4359</v>
      </c>
      <c r="Y17" s="32">
        <f>1584+2775</f>
        <v>4359</v>
      </c>
      <c r="Z17" s="32">
        <f>1584+2775</f>
        <v>4359</v>
      </c>
      <c r="AA17" s="32">
        <v>1584</v>
      </c>
      <c r="AB17" s="32">
        <v>1584</v>
      </c>
      <c r="AC17" s="32"/>
      <c r="AD17" s="32"/>
      <c r="AE17" s="33"/>
      <c r="AF17" s="32"/>
      <c r="AG17" s="33"/>
      <c r="AH17" s="33"/>
      <c r="AI17" s="33"/>
      <c r="AJ17" s="33"/>
      <c r="AK17" s="33"/>
      <c r="AL17" s="33"/>
      <c r="AM17" s="34"/>
    </row>
    <row r="18" spans="1:39" ht="12.75">
      <c r="A18" s="30">
        <v>16</v>
      </c>
      <c r="B18" s="31" t="s">
        <v>17</v>
      </c>
      <c r="C18" s="32"/>
      <c r="D18" s="32"/>
      <c r="E18" s="32"/>
      <c r="F18" s="32"/>
      <c r="G18" s="32"/>
      <c r="H18" s="32"/>
      <c r="I18" s="32"/>
      <c r="J18" s="32"/>
      <c r="K18" s="32">
        <v>79</v>
      </c>
      <c r="L18" s="32">
        <v>79</v>
      </c>
      <c r="M18" s="32"/>
      <c r="N18" s="32"/>
      <c r="O18" s="32"/>
      <c r="P18" s="32"/>
      <c r="Q18" s="32"/>
      <c r="R18" s="33">
        <v>0.255</v>
      </c>
      <c r="S18" s="33"/>
      <c r="T18" s="33"/>
      <c r="U18" s="32"/>
      <c r="V18" s="32"/>
      <c r="W18" s="32"/>
      <c r="X18" s="32">
        <v>1453</v>
      </c>
      <c r="Y18" s="32">
        <v>1453</v>
      </c>
      <c r="Z18" s="32">
        <v>1453</v>
      </c>
      <c r="AA18" s="32"/>
      <c r="AB18" s="32"/>
      <c r="AC18" s="32"/>
      <c r="AD18" s="32"/>
      <c r="AE18" s="33"/>
      <c r="AF18" s="32"/>
      <c r="AG18" s="33"/>
      <c r="AH18" s="33"/>
      <c r="AI18" s="33"/>
      <c r="AJ18" s="33"/>
      <c r="AK18" s="33"/>
      <c r="AL18" s="33"/>
      <c r="AM18" s="34" t="s">
        <v>214</v>
      </c>
    </row>
    <row r="19" spans="1:39" ht="12.75">
      <c r="A19" s="30">
        <v>17</v>
      </c>
      <c r="B19" s="31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>
        <v>34</v>
      </c>
      <c r="P19" s="32"/>
      <c r="Q19" s="32"/>
      <c r="R19" s="33"/>
      <c r="S19" s="33"/>
      <c r="T19" s="33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3"/>
      <c r="AF19" s="32"/>
      <c r="AG19" s="33"/>
      <c r="AH19" s="33"/>
      <c r="AI19" s="33"/>
      <c r="AJ19" s="33"/>
      <c r="AK19" s="33"/>
      <c r="AL19" s="33"/>
      <c r="AM19" s="34"/>
    </row>
    <row r="20" spans="1:39" ht="12.75">
      <c r="A20" s="30">
        <v>18</v>
      </c>
      <c r="B20" s="31" t="s">
        <v>19</v>
      </c>
      <c r="C20" s="32">
        <v>124</v>
      </c>
      <c r="D20" s="32">
        <v>138</v>
      </c>
      <c r="E20" s="32"/>
      <c r="F20" s="32">
        <v>138</v>
      </c>
      <c r="G20" s="32">
        <v>124</v>
      </c>
      <c r="H20" s="32"/>
      <c r="I20" s="32"/>
      <c r="J20" s="32"/>
      <c r="K20" s="32"/>
      <c r="L20" s="32"/>
      <c r="M20" s="32"/>
      <c r="N20" s="32"/>
      <c r="O20" s="32">
        <v>14.7</v>
      </c>
      <c r="P20" s="32"/>
      <c r="Q20" s="32"/>
      <c r="R20" s="33"/>
      <c r="S20" s="33"/>
      <c r="T20" s="33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3"/>
      <c r="AF20" s="32"/>
      <c r="AG20" s="33"/>
      <c r="AH20" s="33"/>
      <c r="AI20" s="33"/>
      <c r="AJ20" s="33"/>
      <c r="AK20" s="33"/>
      <c r="AL20" s="33"/>
      <c r="AM20" s="34" t="s">
        <v>236</v>
      </c>
    </row>
    <row r="21" spans="1:39" ht="12.75">
      <c r="A21" s="30">
        <v>19</v>
      </c>
      <c r="B21" s="31" t="s">
        <v>20</v>
      </c>
      <c r="C21" s="32">
        <v>233</v>
      </c>
      <c r="D21" s="32"/>
      <c r="E21" s="32">
        <v>233</v>
      </c>
      <c r="F21" s="32">
        <v>126</v>
      </c>
      <c r="G21" s="32"/>
      <c r="H21" s="32"/>
      <c r="I21" s="32">
        <v>33</v>
      </c>
      <c r="J21" s="32">
        <v>48</v>
      </c>
      <c r="K21" s="32"/>
      <c r="L21" s="32"/>
      <c r="M21" s="32"/>
      <c r="N21" s="32"/>
      <c r="O21" s="32">
        <v>41</v>
      </c>
      <c r="P21" s="32"/>
      <c r="Q21" s="32"/>
      <c r="R21" s="33"/>
      <c r="S21" s="33"/>
      <c r="T21" s="33"/>
      <c r="U21" s="32">
        <v>1626</v>
      </c>
      <c r="V21" s="32">
        <v>3433</v>
      </c>
      <c r="W21" s="32"/>
      <c r="X21" s="32"/>
      <c r="Y21" s="32"/>
      <c r="Z21" s="32"/>
      <c r="AA21" s="32"/>
      <c r="AB21" s="32"/>
      <c r="AC21" s="32"/>
      <c r="AD21" s="32"/>
      <c r="AE21" s="33"/>
      <c r="AF21" s="32"/>
      <c r="AG21" s="33"/>
      <c r="AH21" s="33"/>
      <c r="AI21" s="33"/>
      <c r="AJ21" s="33"/>
      <c r="AK21" s="33"/>
      <c r="AL21" s="33"/>
      <c r="AM21" s="34" t="s">
        <v>209</v>
      </c>
    </row>
    <row r="22" spans="1:39" ht="12.75">
      <c r="A22" s="30">
        <v>20</v>
      </c>
      <c r="B22" s="31" t="s">
        <v>21</v>
      </c>
      <c r="C22" s="32">
        <v>187</v>
      </c>
      <c r="D22" s="32"/>
      <c r="E22" s="32">
        <v>187</v>
      </c>
      <c r="F22" s="32">
        <v>96</v>
      </c>
      <c r="G22" s="32"/>
      <c r="H22" s="32"/>
      <c r="I22" s="32"/>
      <c r="J22" s="32"/>
      <c r="K22" s="32">
        <v>45</v>
      </c>
      <c r="L22" s="32">
        <v>45</v>
      </c>
      <c r="M22" s="32">
        <v>45</v>
      </c>
      <c r="N22" s="32">
        <v>45</v>
      </c>
      <c r="O22" s="32">
        <v>37</v>
      </c>
      <c r="P22" s="32"/>
      <c r="Q22" s="32"/>
      <c r="R22" s="33"/>
      <c r="S22" s="33"/>
      <c r="T22" s="33"/>
      <c r="U22" s="32"/>
      <c r="V22" s="32">
        <v>1440</v>
      </c>
      <c r="W22" s="32">
        <v>1440</v>
      </c>
      <c r="X22" s="32">
        <f>3300+1440</f>
        <v>4740</v>
      </c>
      <c r="Y22" s="32">
        <v>1440</v>
      </c>
      <c r="Z22" s="32">
        <v>1440</v>
      </c>
      <c r="AA22" s="32">
        <v>1440</v>
      </c>
      <c r="AB22" s="32">
        <v>1440</v>
      </c>
      <c r="AC22" s="32"/>
      <c r="AD22" s="32"/>
      <c r="AE22" s="33"/>
      <c r="AF22" s="32"/>
      <c r="AG22" s="33"/>
      <c r="AH22" s="33"/>
      <c r="AI22" s="33"/>
      <c r="AJ22" s="33"/>
      <c r="AK22" s="33"/>
      <c r="AL22" s="33"/>
      <c r="AM22" s="34" t="s">
        <v>211</v>
      </c>
    </row>
    <row r="23" spans="1:39" ht="12.75">
      <c r="A23" s="30">
        <v>21</v>
      </c>
      <c r="B23" s="31" t="s">
        <v>22</v>
      </c>
      <c r="C23" s="32"/>
      <c r="D23" s="32"/>
      <c r="E23" s="32"/>
      <c r="F23" s="32"/>
      <c r="G23" s="32"/>
      <c r="H23" s="33">
        <v>0.05</v>
      </c>
      <c r="I23" s="32"/>
      <c r="J23" s="32"/>
      <c r="K23" s="32"/>
      <c r="L23" s="32"/>
      <c r="M23" s="32"/>
      <c r="N23" s="32"/>
      <c r="O23" s="32">
        <f>37+62</f>
        <v>99</v>
      </c>
      <c r="P23" s="32"/>
      <c r="Q23" s="32"/>
      <c r="R23" s="33"/>
      <c r="S23" s="33"/>
      <c r="T23" s="33"/>
      <c r="U23" s="32">
        <v>643</v>
      </c>
      <c r="V23" s="32"/>
      <c r="W23" s="32">
        <v>3432</v>
      </c>
      <c r="X23" s="32"/>
      <c r="Y23" s="32"/>
      <c r="Z23" s="32"/>
      <c r="AA23" s="32"/>
      <c r="AB23" s="32"/>
      <c r="AC23" s="32"/>
      <c r="AD23" s="32"/>
      <c r="AE23" s="33"/>
      <c r="AF23" s="32"/>
      <c r="AG23" s="64">
        <v>0.1</v>
      </c>
      <c r="AH23" s="64">
        <v>0.1</v>
      </c>
      <c r="AI23" s="64">
        <v>0.1</v>
      </c>
      <c r="AJ23" s="36"/>
      <c r="AK23" s="36"/>
      <c r="AL23" s="33"/>
      <c r="AM23" s="34"/>
    </row>
    <row r="24" spans="1:39" ht="12.75">
      <c r="A24" s="30">
        <v>22</v>
      </c>
      <c r="B24" s="31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>
        <v>55</v>
      </c>
      <c r="P24" s="32">
        <v>72</v>
      </c>
      <c r="Q24" s="32">
        <v>72</v>
      </c>
      <c r="R24" s="33"/>
      <c r="S24" s="33"/>
      <c r="T24" s="33"/>
      <c r="U24" s="32"/>
      <c r="V24" s="32"/>
      <c r="W24" s="32"/>
      <c r="X24" s="32"/>
      <c r="Y24" s="32"/>
      <c r="Z24" s="32"/>
      <c r="AA24" s="32">
        <v>1004</v>
      </c>
      <c r="AB24" s="32">
        <f>2640+1004</f>
        <v>3644</v>
      </c>
      <c r="AC24" s="32"/>
      <c r="AD24" s="32"/>
      <c r="AE24" s="33"/>
      <c r="AF24" s="32"/>
      <c r="AG24" s="64"/>
      <c r="AH24" s="64"/>
      <c r="AI24" s="64"/>
      <c r="AJ24" s="36"/>
      <c r="AK24" s="36"/>
      <c r="AL24" s="33"/>
      <c r="AM24" s="34" t="s">
        <v>212</v>
      </c>
    </row>
    <row r="25" spans="1:39" ht="12.75">
      <c r="A25" s="30">
        <v>23</v>
      </c>
      <c r="B25" s="31" t="s">
        <v>24</v>
      </c>
      <c r="C25" s="32">
        <v>140</v>
      </c>
      <c r="D25" s="32"/>
      <c r="E25" s="32">
        <v>106</v>
      </c>
      <c r="F25" s="32"/>
      <c r="G25" s="32"/>
      <c r="H25" s="33">
        <v>0.02</v>
      </c>
      <c r="I25" s="32">
        <v>40</v>
      </c>
      <c r="J25" s="32"/>
      <c r="K25" s="32"/>
      <c r="L25" s="32"/>
      <c r="M25" s="32"/>
      <c r="N25" s="32"/>
      <c r="O25" s="32">
        <f>40+38</f>
        <v>78</v>
      </c>
      <c r="P25" s="32">
        <v>99</v>
      </c>
      <c r="Q25" s="32">
        <v>46</v>
      </c>
      <c r="R25" s="33">
        <v>0.33</v>
      </c>
      <c r="S25" s="33">
        <v>0.65</v>
      </c>
      <c r="T25" s="64">
        <v>0.5</v>
      </c>
      <c r="U25" s="32">
        <v>3511</v>
      </c>
      <c r="V25" s="32">
        <v>3004</v>
      </c>
      <c r="W25" s="32">
        <v>3004</v>
      </c>
      <c r="X25" s="32">
        <v>3004</v>
      </c>
      <c r="Y25" s="32">
        <v>3004</v>
      </c>
      <c r="Z25" s="32">
        <v>3004</v>
      </c>
      <c r="AA25" s="32">
        <f>3004+2905</f>
        <v>5909</v>
      </c>
      <c r="AB25" s="32">
        <v>3004</v>
      </c>
      <c r="AC25" s="32"/>
      <c r="AD25" s="32"/>
      <c r="AE25" s="33"/>
      <c r="AF25" s="32"/>
      <c r="AG25" s="33"/>
      <c r="AH25" s="33"/>
      <c r="AI25" s="33"/>
      <c r="AJ25" s="33"/>
      <c r="AK25" s="33"/>
      <c r="AL25" s="33">
        <v>0.3</v>
      </c>
      <c r="AM25" s="34" t="s">
        <v>206</v>
      </c>
    </row>
    <row r="26" spans="1:39" ht="12.75">
      <c r="A26" s="30">
        <v>24</v>
      </c>
      <c r="B26" s="31" t="s">
        <v>25</v>
      </c>
      <c r="C26" s="32">
        <v>66</v>
      </c>
      <c r="D26" s="32"/>
      <c r="E26" s="32">
        <v>130</v>
      </c>
      <c r="F26" s="32">
        <v>126</v>
      </c>
      <c r="G26" s="32">
        <f>238+66</f>
        <v>304</v>
      </c>
      <c r="H26" s="32"/>
      <c r="I26" s="32"/>
      <c r="J26" s="32">
        <v>50</v>
      </c>
      <c r="K26" s="32">
        <v>86</v>
      </c>
      <c r="L26" s="32">
        <v>86</v>
      </c>
      <c r="M26" s="32">
        <v>86</v>
      </c>
      <c r="N26" s="32">
        <v>86</v>
      </c>
      <c r="O26" s="32">
        <v>37</v>
      </c>
      <c r="P26" s="32">
        <v>68</v>
      </c>
      <c r="Q26" s="32"/>
      <c r="R26" s="33"/>
      <c r="S26" s="33"/>
      <c r="T26" s="64"/>
      <c r="U26" s="32">
        <f>1371+807</f>
        <v>2178</v>
      </c>
      <c r="V26" s="32"/>
      <c r="W26" s="32"/>
      <c r="X26" s="32"/>
      <c r="Y26" s="32">
        <v>2640</v>
      </c>
      <c r="Z26" s="32">
        <v>2640</v>
      </c>
      <c r="AA26" s="32"/>
      <c r="AB26" s="32"/>
      <c r="AC26" s="32"/>
      <c r="AD26" s="32"/>
      <c r="AE26" s="33">
        <v>0.1</v>
      </c>
      <c r="AF26" s="32"/>
      <c r="AG26" s="33"/>
      <c r="AH26" s="33"/>
      <c r="AI26" s="33"/>
      <c r="AJ26" s="33"/>
      <c r="AK26" s="33"/>
      <c r="AL26" s="33"/>
      <c r="AM26" s="35" t="s">
        <v>208</v>
      </c>
    </row>
    <row r="27" spans="1:39" ht="12.75">
      <c r="A27" s="60" t="s">
        <v>262</v>
      </c>
      <c r="B27" s="31" t="s">
        <v>257</v>
      </c>
      <c r="C27" s="32"/>
      <c r="D27" s="32"/>
      <c r="E27" s="32"/>
      <c r="F27" s="32"/>
      <c r="G27" s="32"/>
      <c r="H27" s="32"/>
      <c r="I27" s="32">
        <v>25</v>
      </c>
      <c r="J27" s="32"/>
      <c r="K27" s="32"/>
      <c r="L27" s="32"/>
      <c r="M27" s="32"/>
      <c r="N27" s="32"/>
      <c r="O27" s="32"/>
      <c r="P27" s="32"/>
      <c r="Q27" s="32"/>
      <c r="R27" s="51"/>
      <c r="S27" s="51"/>
      <c r="T27" s="36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3"/>
      <c r="AF27" s="32"/>
      <c r="AG27" s="33"/>
      <c r="AH27" s="33"/>
      <c r="AI27" s="33"/>
      <c r="AJ27" s="33"/>
      <c r="AK27" s="33"/>
      <c r="AL27" s="33"/>
      <c r="AM27" s="35"/>
    </row>
    <row r="28" spans="1:39" ht="12.75">
      <c r="A28" s="61"/>
      <c r="B28" s="31" t="s">
        <v>258</v>
      </c>
      <c r="C28" s="32"/>
      <c r="D28" s="32"/>
      <c r="E28" s="32"/>
      <c r="F28" s="32">
        <v>94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51"/>
      <c r="S28" s="51"/>
      <c r="T28" s="36"/>
      <c r="U28" s="32"/>
      <c r="V28" s="32">
        <v>1266</v>
      </c>
      <c r="W28" s="32">
        <v>1266</v>
      </c>
      <c r="X28" s="32">
        <v>1266</v>
      </c>
      <c r="Y28" s="32">
        <v>1266</v>
      </c>
      <c r="Z28" s="32">
        <v>1266</v>
      </c>
      <c r="AA28" s="32">
        <v>1266</v>
      </c>
      <c r="AB28" s="32">
        <v>1266</v>
      </c>
      <c r="AC28" s="32"/>
      <c r="AD28" s="32"/>
      <c r="AE28" s="33"/>
      <c r="AF28" s="32"/>
      <c r="AG28" s="33"/>
      <c r="AH28" s="33"/>
      <c r="AI28" s="33"/>
      <c r="AJ28" s="33"/>
      <c r="AK28" s="33"/>
      <c r="AL28" s="33"/>
      <c r="AM28" s="35"/>
    </row>
    <row r="29" spans="1:39" ht="12.75">
      <c r="A29" s="61"/>
      <c r="B29" s="31" t="s">
        <v>259</v>
      </c>
      <c r="C29" s="32"/>
      <c r="D29" s="32"/>
      <c r="E29" s="32">
        <v>94</v>
      </c>
      <c r="F29" s="32"/>
      <c r="G29" s="32"/>
      <c r="H29" s="32"/>
      <c r="I29" s="32"/>
      <c r="J29" s="32"/>
      <c r="K29" s="32"/>
      <c r="L29" s="32"/>
      <c r="M29" s="32"/>
      <c r="N29" s="32"/>
      <c r="O29" s="32">
        <v>25</v>
      </c>
      <c r="P29" s="32">
        <v>25</v>
      </c>
      <c r="Q29" s="32">
        <v>25</v>
      </c>
      <c r="R29" s="51"/>
      <c r="S29" s="51"/>
      <c r="T29" s="36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3"/>
      <c r="AF29" s="32"/>
      <c r="AG29" s="33"/>
      <c r="AH29" s="33"/>
      <c r="AI29" s="33"/>
      <c r="AJ29" s="33"/>
      <c r="AK29" s="33"/>
      <c r="AL29" s="33"/>
      <c r="AM29" s="35"/>
    </row>
    <row r="30" spans="1:39" ht="12.75">
      <c r="A30" s="61"/>
      <c r="B30" s="31" t="s">
        <v>260</v>
      </c>
      <c r="C30" s="32">
        <v>82</v>
      </c>
      <c r="D30" s="32"/>
      <c r="E30" s="32"/>
      <c r="F30" s="32"/>
      <c r="G30" s="32"/>
      <c r="H30" s="32"/>
      <c r="I30" s="32"/>
      <c r="J30" s="32"/>
      <c r="K30" s="32">
        <v>31</v>
      </c>
      <c r="L30" s="32"/>
      <c r="M30" s="32"/>
      <c r="N30" s="32"/>
      <c r="O30" s="32"/>
      <c r="P30" s="32"/>
      <c r="Q30" s="32"/>
      <c r="R30" s="51"/>
      <c r="S30" s="51"/>
      <c r="T30" s="36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3"/>
      <c r="AF30" s="32"/>
      <c r="AG30" s="33"/>
      <c r="AH30" s="33"/>
      <c r="AI30" s="33"/>
      <c r="AJ30" s="33"/>
      <c r="AK30" s="33"/>
      <c r="AL30" s="33"/>
      <c r="AM30" s="35"/>
    </row>
    <row r="31" spans="1:39" ht="12.75">
      <c r="A31" s="62"/>
      <c r="B31" s="31" t="s">
        <v>261</v>
      </c>
      <c r="C31" s="32"/>
      <c r="D31" s="32"/>
      <c r="E31" s="32"/>
      <c r="F31" s="32"/>
      <c r="G31" s="32">
        <v>82</v>
      </c>
      <c r="H31" s="32"/>
      <c r="I31" s="32"/>
      <c r="J31" s="32"/>
      <c r="K31" s="32"/>
      <c r="L31" s="32"/>
      <c r="M31" s="32"/>
      <c r="N31" s="32">
        <v>31</v>
      </c>
      <c r="O31" s="32"/>
      <c r="P31" s="32"/>
      <c r="Q31" s="32"/>
      <c r="R31" s="51"/>
      <c r="S31" s="51"/>
      <c r="T31" s="36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3"/>
      <c r="AF31" s="32"/>
      <c r="AG31" s="33"/>
      <c r="AH31" s="33"/>
      <c r="AI31" s="33"/>
      <c r="AJ31" s="33"/>
      <c r="AK31" s="33"/>
      <c r="AL31" s="33"/>
      <c r="AM31" s="35"/>
    </row>
    <row r="32" spans="1:39" ht="12.75">
      <c r="A32" s="53" t="s">
        <v>37</v>
      </c>
      <c r="B32" s="53"/>
      <c r="C32" s="16">
        <f>SUM(C3:C26)</f>
        <v>1446</v>
      </c>
      <c r="D32" s="16">
        <f aca="true" t="shared" si="0" ref="D32:AL32">SUM(D3:D26)</f>
        <v>740</v>
      </c>
      <c r="E32" s="16">
        <f t="shared" si="0"/>
        <v>964</v>
      </c>
      <c r="F32" s="16">
        <f t="shared" si="0"/>
        <v>1342</v>
      </c>
      <c r="G32" s="16">
        <f t="shared" si="0"/>
        <v>947</v>
      </c>
      <c r="H32" s="17">
        <f t="shared" si="0"/>
        <v>0.07</v>
      </c>
      <c r="I32" s="16">
        <f t="shared" si="0"/>
        <v>226.7</v>
      </c>
      <c r="J32" s="16">
        <f t="shared" si="0"/>
        <v>229</v>
      </c>
      <c r="K32" s="16">
        <f t="shared" si="0"/>
        <v>362</v>
      </c>
      <c r="L32" s="16">
        <f t="shared" si="0"/>
        <v>284</v>
      </c>
      <c r="M32" s="16">
        <f>SUM(M3:M26)</f>
        <v>299</v>
      </c>
      <c r="N32" s="16">
        <f>SUM(N3:N26)</f>
        <v>265</v>
      </c>
      <c r="O32" s="16">
        <f t="shared" si="0"/>
        <v>449.7</v>
      </c>
      <c r="P32" s="16">
        <f t="shared" si="0"/>
        <v>239</v>
      </c>
      <c r="Q32" s="16">
        <f t="shared" si="0"/>
        <v>118</v>
      </c>
      <c r="R32" s="17">
        <f t="shared" si="0"/>
        <v>0.585</v>
      </c>
      <c r="S32" s="17">
        <f t="shared" si="0"/>
        <v>1.1</v>
      </c>
      <c r="T32" s="17">
        <f t="shared" si="0"/>
        <v>0.5</v>
      </c>
      <c r="U32" s="16">
        <f t="shared" si="0"/>
        <v>11130</v>
      </c>
      <c r="V32" s="16">
        <f t="shared" si="0"/>
        <v>18916</v>
      </c>
      <c r="W32" s="16">
        <f t="shared" si="0"/>
        <v>17067</v>
      </c>
      <c r="X32" s="16">
        <f t="shared" si="0"/>
        <v>16154</v>
      </c>
      <c r="Y32" s="16">
        <f t="shared" si="0"/>
        <v>18376</v>
      </c>
      <c r="Z32" s="16">
        <f t="shared" si="0"/>
        <v>14103</v>
      </c>
      <c r="AA32" s="16">
        <f t="shared" si="0"/>
        <v>16210</v>
      </c>
      <c r="AB32" s="16">
        <f t="shared" si="0"/>
        <v>15945</v>
      </c>
      <c r="AC32" s="16">
        <f t="shared" si="0"/>
        <v>120</v>
      </c>
      <c r="AD32" s="16">
        <f t="shared" si="0"/>
        <v>120</v>
      </c>
      <c r="AE32" s="17">
        <f t="shared" si="0"/>
        <v>0.1</v>
      </c>
      <c r="AF32" s="16">
        <f t="shared" si="0"/>
        <v>43</v>
      </c>
      <c r="AG32" s="17">
        <f t="shared" si="0"/>
        <v>0.2</v>
      </c>
      <c r="AH32" s="17">
        <f t="shared" si="0"/>
        <v>0.15000000000000002</v>
      </c>
      <c r="AI32" s="17">
        <f t="shared" si="0"/>
        <v>0.1</v>
      </c>
      <c r="AJ32" s="17">
        <f t="shared" si="0"/>
        <v>0</v>
      </c>
      <c r="AK32" s="17">
        <f t="shared" si="0"/>
        <v>0</v>
      </c>
      <c r="AL32" s="17">
        <f t="shared" si="0"/>
        <v>0.5</v>
      </c>
      <c r="AM32" s="8"/>
    </row>
    <row r="34" spans="1:39" ht="12.75">
      <c r="A34" s="9" t="s">
        <v>52</v>
      </c>
      <c r="B34" s="9"/>
      <c r="C34" s="9"/>
      <c r="D34" s="9"/>
      <c r="E34" s="9"/>
      <c r="F34" s="9"/>
      <c r="G34" s="9"/>
      <c r="H34" s="9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8"/>
    </row>
    <row r="35" spans="1:39" ht="12.75">
      <c r="A35" s="30">
        <v>1</v>
      </c>
      <c r="B35" s="31" t="s">
        <v>1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3"/>
      <c r="S35" s="33"/>
      <c r="T35" s="33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3"/>
      <c r="AF35" s="32"/>
      <c r="AG35" s="33"/>
      <c r="AH35" s="33"/>
      <c r="AI35" s="33"/>
      <c r="AJ35" s="33"/>
      <c r="AK35" s="33"/>
      <c r="AL35" s="33"/>
      <c r="AM35" s="34"/>
    </row>
    <row r="36" spans="1:39" ht="12.75">
      <c r="A36" s="30">
        <v>2</v>
      </c>
      <c r="B36" s="31" t="s">
        <v>2</v>
      </c>
      <c r="C36" s="32"/>
      <c r="D36" s="32"/>
      <c r="E36" s="32"/>
      <c r="F36" s="32"/>
      <c r="G36" s="32"/>
      <c r="H36" s="32"/>
      <c r="I36" s="32">
        <v>28</v>
      </c>
      <c r="J36" s="32">
        <v>28</v>
      </c>
      <c r="K36" s="32"/>
      <c r="L36" s="32"/>
      <c r="M36" s="32"/>
      <c r="N36" s="32"/>
      <c r="O36" s="32">
        <v>85</v>
      </c>
      <c r="P36" s="32">
        <v>85</v>
      </c>
      <c r="Q36" s="32">
        <v>85</v>
      </c>
      <c r="R36" s="33"/>
      <c r="S36" s="33"/>
      <c r="T36" s="33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3"/>
      <c r="AF36" s="32"/>
      <c r="AG36" s="33"/>
      <c r="AH36" s="33"/>
      <c r="AI36" s="33"/>
      <c r="AJ36" s="33"/>
      <c r="AK36" s="33"/>
      <c r="AL36" s="33"/>
      <c r="AM36" s="34"/>
    </row>
    <row r="37" spans="1:39" ht="12.75">
      <c r="A37" s="30">
        <v>3</v>
      </c>
      <c r="B37" s="31" t="s">
        <v>3</v>
      </c>
      <c r="C37" s="32"/>
      <c r="D37" s="32"/>
      <c r="E37" s="32"/>
      <c r="F37" s="32"/>
      <c r="G37" s="32"/>
      <c r="H37" s="32"/>
      <c r="I37" s="32"/>
      <c r="J37" s="32"/>
      <c r="K37" s="32">
        <v>60</v>
      </c>
      <c r="L37" s="32"/>
      <c r="M37" s="32"/>
      <c r="N37" s="32"/>
      <c r="O37" s="32"/>
      <c r="P37" s="32"/>
      <c r="Q37" s="32"/>
      <c r="R37" s="33"/>
      <c r="S37" s="33"/>
      <c r="T37" s="33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3"/>
      <c r="AF37" s="32"/>
      <c r="AG37" s="33"/>
      <c r="AH37" s="33"/>
      <c r="AI37" s="33"/>
      <c r="AJ37" s="33"/>
      <c r="AK37" s="33"/>
      <c r="AL37" s="33"/>
      <c r="AM37" s="34"/>
    </row>
    <row r="38" spans="1:39" ht="12.75">
      <c r="A38" s="30">
        <v>4</v>
      </c>
      <c r="B38" s="31" t="s">
        <v>4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>
        <v>0.48</v>
      </c>
      <c r="S38" s="33"/>
      <c r="T38" s="33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3"/>
      <c r="AF38" s="32"/>
      <c r="AG38" s="33"/>
      <c r="AH38" s="33"/>
      <c r="AI38" s="33"/>
      <c r="AJ38" s="33"/>
      <c r="AK38" s="33"/>
      <c r="AL38" s="33"/>
      <c r="AM38" s="34"/>
    </row>
    <row r="39" spans="1:39" ht="12.75">
      <c r="A39" s="30">
        <v>5</v>
      </c>
      <c r="B39" s="31" t="s">
        <v>5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  <c r="S39" s="33"/>
      <c r="T39" s="33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3"/>
      <c r="AF39" s="32"/>
      <c r="AG39" s="33"/>
      <c r="AH39" s="33"/>
      <c r="AI39" s="33"/>
      <c r="AJ39" s="33"/>
      <c r="AK39" s="33"/>
      <c r="AL39" s="33"/>
      <c r="AM39" s="34"/>
    </row>
    <row r="40" spans="1:39" ht="12.75">
      <c r="A40" s="30">
        <v>6</v>
      </c>
      <c r="B40" s="31" t="s">
        <v>6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  <c r="S40" s="33"/>
      <c r="T40" s="33"/>
      <c r="U40" s="32">
        <v>2194</v>
      </c>
      <c r="V40" s="32"/>
      <c r="W40" s="32"/>
      <c r="X40" s="32"/>
      <c r="Y40" s="32"/>
      <c r="Z40" s="32"/>
      <c r="AA40" s="32"/>
      <c r="AB40" s="32"/>
      <c r="AC40" s="32"/>
      <c r="AD40" s="32"/>
      <c r="AE40" s="33"/>
      <c r="AF40" s="32"/>
      <c r="AG40" s="33"/>
      <c r="AH40" s="33"/>
      <c r="AI40" s="33"/>
      <c r="AJ40" s="33"/>
      <c r="AK40" s="33"/>
      <c r="AL40" s="33"/>
      <c r="AM40" s="34"/>
    </row>
    <row r="41" spans="1:39" ht="12.75">
      <c r="A41" s="30">
        <v>7</v>
      </c>
      <c r="B41" s="31" t="s">
        <v>7</v>
      </c>
      <c r="C41" s="32"/>
      <c r="D41" s="32"/>
      <c r="E41" s="32"/>
      <c r="F41" s="32"/>
      <c r="G41" s="32"/>
      <c r="H41" s="32"/>
      <c r="I41" s="37"/>
      <c r="J41" s="38"/>
      <c r="K41" s="37"/>
      <c r="L41" s="32"/>
      <c r="M41" s="32"/>
      <c r="N41" s="32"/>
      <c r="O41" s="32"/>
      <c r="P41" s="32"/>
      <c r="Q41" s="32"/>
      <c r="R41" s="33"/>
      <c r="S41" s="33"/>
      <c r="T41" s="33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3"/>
      <c r="AF41" s="32"/>
      <c r="AG41" s="33"/>
      <c r="AH41" s="33"/>
      <c r="AI41" s="33"/>
      <c r="AJ41" s="33"/>
      <c r="AK41" s="33"/>
      <c r="AL41" s="33"/>
      <c r="AM41" s="34"/>
    </row>
    <row r="42" spans="1:39" ht="12.75">
      <c r="A42" s="30">
        <v>8</v>
      </c>
      <c r="B42" s="31" t="s">
        <v>8</v>
      </c>
      <c r="C42" s="32"/>
      <c r="D42" s="32"/>
      <c r="E42" s="32"/>
      <c r="F42" s="32"/>
      <c r="G42" s="32"/>
      <c r="H42" s="32"/>
      <c r="I42" s="37"/>
      <c r="J42" s="38"/>
      <c r="K42" s="37"/>
      <c r="L42" s="32"/>
      <c r="M42" s="32"/>
      <c r="N42" s="32"/>
      <c r="O42" s="32"/>
      <c r="P42" s="32"/>
      <c r="Q42" s="32"/>
      <c r="R42" s="33"/>
      <c r="S42" s="33"/>
      <c r="T42" s="33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3"/>
      <c r="AF42" s="32"/>
      <c r="AG42" s="33"/>
      <c r="AH42" s="33"/>
      <c r="AI42" s="33"/>
      <c r="AJ42" s="33"/>
      <c r="AK42" s="33"/>
      <c r="AL42" s="33"/>
      <c r="AM42" s="34"/>
    </row>
    <row r="43" spans="1:39" ht="12.75">
      <c r="A43" s="30">
        <v>9</v>
      </c>
      <c r="B43" s="31" t="s">
        <v>9</v>
      </c>
      <c r="C43" s="32"/>
      <c r="D43" s="32"/>
      <c r="E43" s="32"/>
      <c r="F43" s="32"/>
      <c r="G43" s="32"/>
      <c r="H43" s="32"/>
      <c r="I43" s="37"/>
      <c r="J43" s="38"/>
      <c r="K43" s="37">
        <v>25</v>
      </c>
      <c r="L43" s="32">
        <v>25</v>
      </c>
      <c r="M43" s="32">
        <v>25</v>
      </c>
      <c r="N43" s="32">
        <v>25</v>
      </c>
      <c r="O43" s="32"/>
      <c r="P43" s="32"/>
      <c r="Q43" s="32"/>
      <c r="R43" s="33"/>
      <c r="S43" s="33"/>
      <c r="T43" s="33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3"/>
      <c r="AF43" s="32"/>
      <c r="AG43" s="33"/>
      <c r="AH43" s="33"/>
      <c r="AI43" s="33"/>
      <c r="AJ43" s="33"/>
      <c r="AK43" s="33"/>
      <c r="AL43" s="33"/>
      <c r="AM43" s="34"/>
    </row>
    <row r="44" spans="1:39" ht="12.75">
      <c r="A44" s="30">
        <v>10</v>
      </c>
      <c r="B44" s="31" t="s">
        <v>10</v>
      </c>
      <c r="C44" s="32"/>
      <c r="D44" s="32"/>
      <c r="E44" s="32"/>
      <c r="F44" s="32"/>
      <c r="G44" s="32"/>
      <c r="H44" s="32"/>
      <c r="I44" s="37"/>
      <c r="J44" s="38"/>
      <c r="K44" s="37"/>
      <c r="L44" s="32"/>
      <c r="M44" s="32"/>
      <c r="N44" s="32"/>
      <c r="O44" s="32"/>
      <c r="P44" s="32"/>
      <c r="Q44" s="32"/>
      <c r="R44" s="33"/>
      <c r="S44" s="33"/>
      <c r="T44" s="33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3"/>
      <c r="AF44" s="32"/>
      <c r="AG44" s="33"/>
      <c r="AH44" s="33"/>
      <c r="AI44" s="33"/>
      <c r="AJ44" s="33"/>
      <c r="AK44" s="33"/>
      <c r="AL44" s="33"/>
      <c r="AM44" s="34"/>
    </row>
    <row r="45" spans="1:39" ht="12.75">
      <c r="A45" s="30">
        <v>11</v>
      </c>
      <c r="B45" s="31" t="s">
        <v>11</v>
      </c>
      <c r="C45" s="32"/>
      <c r="D45" s="32"/>
      <c r="E45" s="32"/>
      <c r="F45" s="32"/>
      <c r="G45" s="32"/>
      <c r="H45" s="32"/>
      <c r="I45" s="37">
        <f>27+18.3</f>
        <v>45.3</v>
      </c>
      <c r="J45" s="38">
        <v>38</v>
      </c>
      <c r="K45" s="37">
        <v>26</v>
      </c>
      <c r="L45" s="32"/>
      <c r="M45" s="32"/>
      <c r="N45" s="32"/>
      <c r="O45" s="32"/>
      <c r="P45" s="32"/>
      <c r="Q45" s="32"/>
      <c r="R45" s="33"/>
      <c r="S45" s="33"/>
      <c r="T45" s="33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3"/>
      <c r="AF45" s="32"/>
      <c r="AG45" s="33"/>
      <c r="AH45" s="33"/>
      <c r="AI45" s="33"/>
      <c r="AJ45" s="33"/>
      <c r="AK45" s="33"/>
      <c r="AL45" s="33"/>
      <c r="AM45" s="34" t="s">
        <v>203</v>
      </c>
    </row>
    <row r="46" spans="1:39" ht="12.75">
      <c r="A46" s="30">
        <v>12</v>
      </c>
      <c r="B46" s="31" t="s">
        <v>12</v>
      </c>
      <c r="C46" s="32"/>
      <c r="D46" s="32"/>
      <c r="E46" s="32"/>
      <c r="F46" s="32"/>
      <c r="G46" s="32"/>
      <c r="H46" s="32"/>
      <c r="I46" s="37"/>
      <c r="J46" s="38">
        <v>18.5</v>
      </c>
      <c r="K46" s="37"/>
      <c r="L46" s="32"/>
      <c r="M46" s="32"/>
      <c r="N46" s="32"/>
      <c r="O46" s="32"/>
      <c r="P46" s="32"/>
      <c r="Q46" s="32"/>
      <c r="R46" s="33"/>
      <c r="S46" s="33"/>
      <c r="T46" s="33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3"/>
      <c r="AF46" s="32"/>
      <c r="AG46" s="33"/>
      <c r="AH46" s="33"/>
      <c r="AI46" s="33"/>
      <c r="AJ46" s="33"/>
      <c r="AK46" s="33"/>
      <c r="AL46" s="33"/>
      <c r="AM46" s="34" t="s">
        <v>204</v>
      </c>
    </row>
    <row r="47" spans="1:39" ht="12.75">
      <c r="A47" s="30">
        <v>13</v>
      </c>
      <c r="B47" s="31" t="s">
        <v>14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3"/>
      <c r="S47" s="33"/>
      <c r="T47" s="33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3"/>
      <c r="AF47" s="32"/>
      <c r="AG47" s="33"/>
      <c r="AH47" s="33"/>
      <c r="AI47" s="33"/>
      <c r="AJ47" s="33"/>
      <c r="AK47" s="33"/>
      <c r="AL47" s="33"/>
      <c r="AM47" s="34"/>
    </row>
    <row r="48" spans="1:39" ht="12.75">
      <c r="A48" s="30">
        <v>14</v>
      </c>
      <c r="B48" s="31" t="s">
        <v>15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3"/>
      <c r="S48" s="33"/>
      <c r="T48" s="33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3"/>
      <c r="AF48" s="32"/>
      <c r="AG48" s="33"/>
      <c r="AH48" s="33"/>
      <c r="AI48" s="33"/>
      <c r="AJ48" s="33"/>
      <c r="AK48" s="33"/>
      <c r="AL48" s="33"/>
      <c r="AM48" s="34"/>
    </row>
    <row r="49" spans="1:39" ht="12.75">
      <c r="A49" s="30">
        <v>15</v>
      </c>
      <c r="B49" s="31" t="s">
        <v>16</v>
      </c>
      <c r="C49" s="32"/>
      <c r="D49" s="32"/>
      <c r="E49" s="32"/>
      <c r="F49" s="32"/>
      <c r="G49" s="32">
        <v>187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3"/>
      <c r="S49" s="33"/>
      <c r="T49" s="33"/>
      <c r="U49" s="32"/>
      <c r="V49" s="32">
        <v>2971</v>
      </c>
      <c r="W49" s="32">
        <v>2971</v>
      </c>
      <c r="X49" s="32">
        <f>2971+1006+1373</f>
        <v>5350</v>
      </c>
      <c r="Y49" s="32">
        <v>2971</v>
      </c>
      <c r="Z49" s="32">
        <f>2971+1373</f>
        <v>4344</v>
      </c>
      <c r="AA49" s="32">
        <v>2971</v>
      </c>
      <c r="AB49" s="32">
        <v>2971</v>
      </c>
      <c r="AC49" s="32"/>
      <c r="AD49" s="32"/>
      <c r="AE49" s="33"/>
      <c r="AF49" s="32"/>
      <c r="AG49" s="33"/>
      <c r="AH49" s="33"/>
      <c r="AI49" s="33"/>
      <c r="AJ49" s="33"/>
      <c r="AK49" s="33"/>
      <c r="AL49" s="33"/>
      <c r="AM49" s="34" t="s">
        <v>201</v>
      </c>
    </row>
    <row r="50" spans="1:39" ht="12.75">
      <c r="A50" s="30">
        <v>16</v>
      </c>
      <c r="B50" s="31" t="s">
        <v>17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3"/>
      <c r="S50" s="33"/>
      <c r="T50" s="33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3"/>
      <c r="AF50" s="32"/>
      <c r="AG50" s="33"/>
      <c r="AH50" s="33"/>
      <c r="AI50" s="33"/>
      <c r="AJ50" s="33"/>
      <c r="AK50" s="33"/>
      <c r="AL50" s="33"/>
      <c r="AM50" s="34"/>
    </row>
    <row r="51" spans="1:39" ht="12.75">
      <c r="A51" s="30">
        <v>17</v>
      </c>
      <c r="B51" s="31" t="s">
        <v>18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3"/>
      <c r="S51" s="33"/>
      <c r="T51" s="33"/>
      <c r="U51" s="32"/>
      <c r="V51" s="32">
        <v>914</v>
      </c>
      <c r="W51" s="32">
        <v>914</v>
      </c>
      <c r="X51" s="32">
        <v>914</v>
      </c>
      <c r="Y51" s="32">
        <v>914</v>
      </c>
      <c r="Z51" s="32">
        <f>1756+914</f>
        <v>2670</v>
      </c>
      <c r="AA51" s="32">
        <f>1756+1248+914</f>
        <v>3918</v>
      </c>
      <c r="AB51" s="32">
        <f>1756+1248+914</f>
        <v>3918</v>
      </c>
      <c r="AC51" s="32"/>
      <c r="AD51" s="32"/>
      <c r="AE51" s="33"/>
      <c r="AF51" s="32"/>
      <c r="AG51" s="33"/>
      <c r="AH51" s="33"/>
      <c r="AI51" s="33"/>
      <c r="AJ51" s="33"/>
      <c r="AK51" s="33"/>
      <c r="AL51" s="33"/>
      <c r="AM51" s="34"/>
    </row>
    <row r="52" spans="1:39" ht="12.75">
      <c r="A52" s="30">
        <v>18</v>
      </c>
      <c r="B52" s="31" t="s">
        <v>19</v>
      </c>
      <c r="C52" s="32"/>
      <c r="D52" s="32"/>
      <c r="E52" s="32"/>
      <c r="F52" s="32"/>
      <c r="G52" s="32"/>
      <c r="H52" s="32"/>
      <c r="I52" s="32">
        <v>10</v>
      </c>
      <c r="J52" s="32">
        <v>10</v>
      </c>
      <c r="K52" s="32">
        <v>25</v>
      </c>
      <c r="L52" s="32">
        <v>25</v>
      </c>
      <c r="M52" s="32">
        <v>25</v>
      </c>
      <c r="N52" s="32">
        <v>25</v>
      </c>
      <c r="O52" s="32">
        <v>25</v>
      </c>
      <c r="P52" s="32"/>
      <c r="Q52" s="32"/>
      <c r="R52" s="33"/>
      <c r="S52" s="33"/>
      <c r="T52" s="33"/>
      <c r="U52" s="32"/>
      <c r="V52" s="32">
        <v>1463</v>
      </c>
      <c r="W52" s="32">
        <v>1463</v>
      </c>
      <c r="X52" s="32"/>
      <c r="Y52" s="32"/>
      <c r="Z52" s="32"/>
      <c r="AA52" s="32"/>
      <c r="AB52" s="32"/>
      <c r="AC52" s="32"/>
      <c r="AD52" s="32"/>
      <c r="AE52" s="33">
        <v>0.05</v>
      </c>
      <c r="AF52" s="32"/>
      <c r="AG52" s="33"/>
      <c r="AH52" s="33"/>
      <c r="AI52" s="33"/>
      <c r="AJ52" s="33">
        <v>0.25</v>
      </c>
      <c r="AK52" s="33">
        <v>0.25</v>
      </c>
      <c r="AL52" s="33">
        <v>0.15</v>
      </c>
      <c r="AM52" s="34" t="s">
        <v>233</v>
      </c>
    </row>
    <row r="53" spans="1:39" ht="12.75">
      <c r="A53" s="30">
        <v>19</v>
      </c>
      <c r="B53" s="31" t="s">
        <v>20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3"/>
      <c r="S53" s="33"/>
      <c r="T53" s="33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3"/>
      <c r="AF53" s="32"/>
      <c r="AG53" s="33"/>
      <c r="AH53" s="33"/>
      <c r="AI53" s="33"/>
      <c r="AJ53" s="33"/>
      <c r="AK53" s="33"/>
      <c r="AL53" s="33"/>
      <c r="AM53" s="34"/>
    </row>
    <row r="54" spans="1:39" ht="12.75">
      <c r="A54" s="30">
        <v>20</v>
      </c>
      <c r="B54" s="31" t="s">
        <v>21</v>
      </c>
      <c r="C54" s="32"/>
      <c r="D54" s="32"/>
      <c r="E54" s="32"/>
      <c r="F54" s="32"/>
      <c r="G54" s="32">
        <v>189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3"/>
      <c r="S54" s="33"/>
      <c r="T54" s="33"/>
      <c r="U54" s="32"/>
      <c r="V54" s="32">
        <v>1018</v>
      </c>
      <c r="W54" s="32">
        <v>1018</v>
      </c>
      <c r="X54" s="32">
        <v>1018</v>
      </c>
      <c r="Y54" s="32">
        <v>1018</v>
      </c>
      <c r="Z54" s="32">
        <v>1018</v>
      </c>
      <c r="AA54" s="32">
        <v>1018</v>
      </c>
      <c r="AB54" s="32">
        <v>1018</v>
      </c>
      <c r="AC54" s="32"/>
      <c r="AD54" s="32"/>
      <c r="AE54" s="33"/>
      <c r="AF54" s="32"/>
      <c r="AG54" s="33"/>
      <c r="AH54" s="33"/>
      <c r="AI54" s="33"/>
      <c r="AJ54" s="33"/>
      <c r="AK54" s="33"/>
      <c r="AL54" s="33"/>
      <c r="AM54" s="34" t="s">
        <v>210</v>
      </c>
    </row>
    <row r="55" spans="1:39" ht="12.75">
      <c r="A55" s="30">
        <v>21</v>
      </c>
      <c r="B55" s="31" t="s">
        <v>22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3"/>
      <c r="S55" s="33"/>
      <c r="T55" s="33"/>
      <c r="U55" s="32"/>
      <c r="V55" s="32"/>
      <c r="W55" s="63">
        <v>2194</v>
      </c>
      <c r="X55" s="32"/>
      <c r="Y55" s="32"/>
      <c r="Z55" s="32"/>
      <c r="AA55" s="32"/>
      <c r="AB55" s="32"/>
      <c r="AC55" s="32"/>
      <c r="AD55" s="32"/>
      <c r="AE55" s="33"/>
      <c r="AF55" s="32"/>
      <c r="AG55" s="33"/>
      <c r="AH55" s="33"/>
      <c r="AI55" s="33"/>
      <c r="AJ55" s="33"/>
      <c r="AK55" s="33"/>
      <c r="AL55" s="33"/>
      <c r="AM55" s="34" t="s">
        <v>213</v>
      </c>
    </row>
    <row r="56" spans="1:39" ht="12.75">
      <c r="A56" s="30">
        <v>22</v>
      </c>
      <c r="B56" s="31" t="s">
        <v>23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3"/>
      <c r="S56" s="33"/>
      <c r="T56" s="33"/>
      <c r="U56" s="32"/>
      <c r="V56" s="32"/>
      <c r="W56" s="63"/>
      <c r="X56" s="32"/>
      <c r="Y56" s="32"/>
      <c r="Z56" s="32"/>
      <c r="AA56" s="32"/>
      <c r="AB56" s="32"/>
      <c r="AC56" s="32"/>
      <c r="AD56" s="32"/>
      <c r="AE56" s="33"/>
      <c r="AF56" s="32"/>
      <c r="AG56" s="33"/>
      <c r="AH56" s="33"/>
      <c r="AI56" s="33"/>
      <c r="AJ56" s="33"/>
      <c r="AK56" s="33"/>
      <c r="AL56" s="33"/>
      <c r="AM56" s="34"/>
    </row>
    <row r="57" spans="1:39" ht="12.75">
      <c r="A57" s="30">
        <v>23</v>
      </c>
      <c r="B57" s="31" t="s">
        <v>24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3"/>
      <c r="S57" s="33"/>
      <c r="T57" s="33"/>
      <c r="U57" s="32">
        <f>1006+6528</f>
        <v>7534</v>
      </c>
      <c r="V57" s="32">
        <v>6528</v>
      </c>
      <c r="W57" s="32">
        <v>6528</v>
      </c>
      <c r="X57" s="32">
        <v>6528</v>
      </c>
      <c r="Y57" s="32">
        <v>6528</v>
      </c>
      <c r="Z57" s="32">
        <v>6528</v>
      </c>
      <c r="AA57" s="32">
        <v>6528</v>
      </c>
      <c r="AB57" s="32">
        <v>6528</v>
      </c>
      <c r="AC57" s="63">
        <v>123</v>
      </c>
      <c r="AD57" s="63">
        <v>123</v>
      </c>
      <c r="AE57" s="36"/>
      <c r="AF57" s="32"/>
      <c r="AG57" s="33"/>
      <c r="AH57" s="33"/>
      <c r="AI57" s="33"/>
      <c r="AJ57" s="33"/>
      <c r="AK57" s="33"/>
      <c r="AL57" s="33"/>
      <c r="AM57" s="34" t="s">
        <v>207</v>
      </c>
    </row>
    <row r="58" spans="1:39" ht="12.75">
      <c r="A58" s="30">
        <v>24</v>
      </c>
      <c r="B58" s="31" t="s">
        <v>25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3"/>
      <c r="S58" s="33"/>
      <c r="T58" s="33"/>
      <c r="U58" s="32"/>
      <c r="V58" s="32"/>
      <c r="W58" s="32"/>
      <c r="X58" s="32"/>
      <c r="Y58" s="32"/>
      <c r="Z58" s="32"/>
      <c r="AA58" s="32"/>
      <c r="AB58" s="32"/>
      <c r="AC58" s="63"/>
      <c r="AD58" s="63"/>
      <c r="AE58" s="36"/>
      <c r="AF58" s="32"/>
      <c r="AG58" s="33"/>
      <c r="AH58" s="33"/>
      <c r="AI58" s="33"/>
      <c r="AJ58" s="33"/>
      <c r="AK58" s="33"/>
      <c r="AL58" s="33"/>
      <c r="AM58" s="34"/>
    </row>
    <row r="59" spans="1:39" ht="12.75">
      <c r="A59" s="53" t="s">
        <v>37</v>
      </c>
      <c r="B59" s="53"/>
      <c r="C59" s="16">
        <f>SUM(C35:C58)</f>
        <v>0</v>
      </c>
      <c r="D59" s="16">
        <f aca="true" t="shared" si="1" ref="D59:AL59">SUM(D35:D58)</f>
        <v>0</v>
      </c>
      <c r="E59" s="16">
        <f t="shared" si="1"/>
        <v>0</v>
      </c>
      <c r="F59" s="16">
        <f t="shared" si="1"/>
        <v>0</v>
      </c>
      <c r="G59" s="16">
        <f t="shared" si="1"/>
        <v>376</v>
      </c>
      <c r="H59" s="17">
        <f t="shared" si="1"/>
        <v>0</v>
      </c>
      <c r="I59" s="16">
        <f t="shared" si="1"/>
        <v>83.3</v>
      </c>
      <c r="J59" s="16">
        <f t="shared" si="1"/>
        <v>94.5</v>
      </c>
      <c r="K59" s="16">
        <f t="shared" si="1"/>
        <v>136</v>
      </c>
      <c r="L59" s="16">
        <f t="shared" si="1"/>
        <v>50</v>
      </c>
      <c r="M59" s="16">
        <f>SUM(M35:M58)</f>
        <v>50</v>
      </c>
      <c r="N59" s="16">
        <f>SUM(N35:N58)</f>
        <v>50</v>
      </c>
      <c r="O59" s="16">
        <f t="shared" si="1"/>
        <v>110</v>
      </c>
      <c r="P59" s="16">
        <f t="shared" si="1"/>
        <v>85</v>
      </c>
      <c r="Q59" s="16">
        <f t="shared" si="1"/>
        <v>85</v>
      </c>
      <c r="R59" s="17">
        <f t="shared" si="1"/>
        <v>0.48</v>
      </c>
      <c r="S59" s="17">
        <f t="shared" si="1"/>
        <v>0</v>
      </c>
      <c r="T59" s="17">
        <f t="shared" si="1"/>
        <v>0</v>
      </c>
      <c r="U59" s="16">
        <f t="shared" si="1"/>
        <v>9728</v>
      </c>
      <c r="V59" s="16">
        <f t="shared" si="1"/>
        <v>12894</v>
      </c>
      <c r="W59" s="16">
        <f t="shared" si="1"/>
        <v>15088</v>
      </c>
      <c r="X59" s="16">
        <f t="shared" si="1"/>
        <v>13810</v>
      </c>
      <c r="Y59" s="16">
        <f t="shared" si="1"/>
        <v>11431</v>
      </c>
      <c r="Z59" s="16">
        <f t="shared" si="1"/>
        <v>14560</v>
      </c>
      <c r="AA59" s="16">
        <f t="shared" si="1"/>
        <v>14435</v>
      </c>
      <c r="AB59" s="16">
        <f t="shared" si="1"/>
        <v>14435</v>
      </c>
      <c r="AC59" s="16">
        <f t="shared" si="1"/>
        <v>123</v>
      </c>
      <c r="AD59" s="16">
        <f t="shared" si="1"/>
        <v>123</v>
      </c>
      <c r="AE59" s="17">
        <f t="shared" si="1"/>
        <v>0.05</v>
      </c>
      <c r="AF59" s="16">
        <f t="shared" si="1"/>
        <v>0</v>
      </c>
      <c r="AG59" s="17">
        <f t="shared" si="1"/>
        <v>0</v>
      </c>
      <c r="AH59" s="17">
        <f t="shared" si="1"/>
        <v>0</v>
      </c>
      <c r="AI59" s="17">
        <f t="shared" si="1"/>
        <v>0</v>
      </c>
      <c r="AJ59" s="17">
        <f t="shared" si="1"/>
        <v>0.25</v>
      </c>
      <c r="AK59" s="17">
        <f t="shared" si="1"/>
        <v>0.25</v>
      </c>
      <c r="AL59" s="17">
        <f t="shared" si="1"/>
        <v>0.15</v>
      </c>
      <c r="AM59" s="8"/>
    </row>
    <row r="60" spans="1:39" ht="12.75">
      <c r="A60" s="53" t="s">
        <v>53</v>
      </c>
      <c r="B60" s="53"/>
      <c r="C60" s="18">
        <f aca="true" t="shared" si="2" ref="C60:AL60">+C32+C59</f>
        <v>1446</v>
      </c>
      <c r="D60" s="18">
        <f t="shared" si="2"/>
        <v>740</v>
      </c>
      <c r="E60" s="18">
        <f t="shared" si="2"/>
        <v>964</v>
      </c>
      <c r="F60" s="18">
        <f t="shared" si="2"/>
        <v>1342</v>
      </c>
      <c r="G60" s="18">
        <f t="shared" si="2"/>
        <v>1323</v>
      </c>
      <c r="H60" s="17">
        <f t="shared" si="2"/>
        <v>0.07</v>
      </c>
      <c r="I60" s="18">
        <f t="shared" si="2"/>
        <v>310</v>
      </c>
      <c r="J60" s="18">
        <f t="shared" si="2"/>
        <v>323.5</v>
      </c>
      <c r="K60" s="18">
        <f t="shared" si="2"/>
        <v>498</v>
      </c>
      <c r="L60" s="18">
        <f t="shared" si="2"/>
        <v>334</v>
      </c>
      <c r="M60" s="18">
        <f>+M32+M59</f>
        <v>349</v>
      </c>
      <c r="N60" s="18">
        <f>+N32+N59</f>
        <v>315</v>
      </c>
      <c r="O60" s="18">
        <f t="shared" si="2"/>
        <v>559.7</v>
      </c>
      <c r="P60" s="18">
        <f t="shared" si="2"/>
        <v>324</v>
      </c>
      <c r="Q60" s="18">
        <f t="shared" si="2"/>
        <v>203</v>
      </c>
      <c r="R60" s="17">
        <f t="shared" si="2"/>
        <v>1.065</v>
      </c>
      <c r="S60" s="17">
        <f t="shared" si="2"/>
        <v>1.1</v>
      </c>
      <c r="T60" s="17">
        <f t="shared" si="2"/>
        <v>0.5</v>
      </c>
      <c r="U60" s="18">
        <f t="shared" si="2"/>
        <v>20858</v>
      </c>
      <c r="V60" s="18">
        <f t="shared" si="2"/>
        <v>31810</v>
      </c>
      <c r="W60" s="18">
        <f t="shared" si="2"/>
        <v>32155</v>
      </c>
      <c r="X60" s="18">
        <f t="shared" si="2"/>
        <v>29964</v>
      </c>
      <c r="Y60" s="18">
        <f t="shared" si="2"/>
        <v>29807</v>
      </c>
      <c r="Z60" s="18">
        <f t="shared" si="2"/>
        <v>28663</v>
      </c>
      <c r="AA60" s="18">
        <f t="shared" si="2"/>
        <v>30645</v>
      </c>
      <c r="AB60" s="18">
        <f t="shared" si="2"/>
        <v>30380</v>
      </c>
      <c r="AC60" s="18">
        <f t="shared" si="2"/>
        <v>243</v>
      </c>
      <c r="AD60" s="18">
        <f t="shared" si="2"/>
        <v>243</v>
      </c>
      <c r="AE60" s="17">
        <f>+AE32+AE59</f>
        <v>0.15000000000000002</v>
      </c>
      <c r="AF60" s="18">
        <f t="shared" si="2"/>
        <v>43</v>
      </c>
      <c r="AG60" s="17">
        <f>+AG32+AG59</f>
        <v>0.2</v>
      </c>
      <c r="AH60" s="17">
        <f>+AH32+AH59</f>
        <v>0.15000000000000002</v>
      </c>
      <c r="AI60" s="17">
        <f>+AI32+AI59</f>
        <v>0.1</v>
      </c>
      <c r="AJ60" s="17">
        <f>+AJ32+AJ59</f>
        <v>0.25</v>
      </c>
      <c r="AK60" s="17">
        <f>+AK32+AK59</f>
        <v>0.25</v>
      </c>
      <c r="AL60" s="17">
        <f t="shared" si="2"/>
        <v>0.65</v>
      </c>
      <c r="AM60" s="8"/>
    </row>
  </sheetData>
  <mergeCells count="11">
    <mergeCell ref="W55:W56"/>
    <mergeCell ref="AI23:AI24"/>
    <mergeCell ref="T25:T26"/>
    <mergeCell ref="AC57:AC58"/>
    <mergeCell ref="AD57:AD58"/>
    <mergeCell ref="AG23:AG24"/>
    <mergeCell ref="AH23:AH24"/>
    <mergeCell ref="A27:A31"/>
    <mergeCell ref="A59:B59"/>
    <mergeCell ref="A60:B60"/>
    <mergeCell ref="A32:B32"/>
  </mergeCells>
  <printOptions/>
  <pageMargins left="0.75" right="0.75" top="1" bottom="1" header="0.5" footer="0.5"/>
  <pageSetup orientation="portrait" paperSize="9"/>
  <ignoredErrors>
    <ignoredError sqref="C32:AM32 W59:AL59 C59:V59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K16"/>
  <sheetViews>
    <sheetView showGridLines="0" zoomScale="75" zoomScaleNormal="75" workbookViewId="0" topLeftCell="A1">
      <selection activeCell="A1" sqref="A1"/>
    </sheetView>
  </sheetViews>
  <sheetFormatPr defaultColWidth="9.00390625" defaultRowHeight="12.75"/>
  <cols>
    <col min="1" max="1" width="10.50390625" style="1" customWidth="1"/>
    <col min="2" max="2" width="9.50390625" style="0" bestFit="1" customWidth="1"/>
    <col min="3" max="4" width="9.00390625" style="0" bestFit="1" customWidth="1"/>
    <col min="5" max="5" width="9.50390625" style="0" bestFit="1" customWidth="1"/>
    <col min="6" max="6" width="9.00390625" style="0" bestFit="1" customWidth="1"/>
    <col min="11" max="12" width="10.125" style="0" customWidth="1"/>
    <col min="13" max="13" width="11.75390625" style="0" customWidth="1"/>
    <col min="36" max="36" width="11.625" style="0" bestFit="1" customWidth="1"/>
    <col min="37" max="37" width="10.375" style="0" bestFit="1" customWidth="1"/>
  </cols>
  <sheetData>
    <row r="1" spans="1:37" ht="12.75">
      <c r="A1" s="9" t="s">
        <v>36</v>
      </c>
      <c r="B1" s="9"/>
      <c r="C1" s="9"/>
      <c r="D1" s="9"/>
      <c r="E1" s="9"/>
      <c r="F1" s="9"/>
      <c r="G1" s="9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2.75">
      <c r="A2" s="11" t="s">
        <v>13</v>
      </c>
      <c r="B2" s="10" t="s">
        <v>26</v>
      </c>
      <c r="C2" s="10" t="s">
        <v>27</v>
      </c>
      <c r="D2" s="10" t="s">
        <v>28</v>
      </c>
      <c r="E2" s="10" t="s">
        <v>29</v>
      </c>
      <c r="F2" s="10" t="s">
        <v>30</v>
      </c>
      <c r="G2" s="10" t="s">
        <v>31</v>
      </c>
      <c r="H2" s="10" t="s">
        <v>32</v>
      </c>
      <c r="I2" s="10" t="s">
        <v>33</v>
      </c>
      <c r="J2" s="10" t="s">
        <v>34</v>
      </c>
      <c r="K2" s="10" t="s">
        <v>35</v>
      </c>
      <c r="L2" s="10" t="s">
        <v>56</v>
      </c>
      <c r="M2" s="10" t="s">
        <v>57</v>
      </c>
      <c r="N2" s="10" t="s">
        <v>38</v>
      </c>
      <c r="O2" s="10" t="s">
        <v>47</v>
      </c>
      <c r="P2" s="10" t="s">
        <v>50</v>
      </c>
      <c r="Q2" s="10" t="s">
        <v>39</v>
      </c>
      <c r="R2" s="10" t="s">
        <v>49</v>
      </c>
      <c r="S2" s="10" t="s">
        <v>40</v>
      </c>
      <c r="T2" s="10" t="s">
        <v>48</v>
      </c>
      <c r="U2" s="10" t="s">
        <v>41</v>
      </c>
      <c r="V2" s="10" t="s">
        <v>42</v>
      </c>
      <c r="W2" s="10" t="s">
        <v>43</v>
      </c>
      <c r="X2" s="10" t="s">
        <v>44</v>
      </c>
      <c r="Y2" s="10" t="s">
        <v>62</v>
      </c>
      <c r="Z2" s="10" t="s">
        <v>45</v>
      </c>
      <c r="AA2" s="10" t="s">
        <v>46</v>
      </c>
      <c r="AB2" s="10" t="s">
        <v>54</v>
      </c>
      <c r="AC2" s="10" t="s">
        <v>55</v>
      </c>
      <c r="AD2" s="10" t="s">
        <v>237</v>
      </c>
      <c r="AE2" s="10" t="s">
        <v>58</v>
      </c>
      <c r="AF2" s="10" t="s">
        <v>59</v>
      </c>
      <c r="AG2" s="10" t="s">
        <v>60</v>
      </c>
      <c r="AH2" s="10" t="s">
        <v>61</v>
      </c>
      <c r="AI2" s="10" t="s">
        <v>234</v>
      </c>
      <c r="AJ2" s="10" t="s">
        <v>235</v>
      </c>
      <c r="AK2" s="10" t="s">
        <v>51</v>
      </c>
    </row>
    <row r="3" spans="1:37" ht="12.75">
      <c r="A3" s="39" t="s">
        <v>238</v>
      </c>
      <c r="B3" s="42">
        <f>+'сводно максимум'!C32</f>
        <v>1446</v>
      </c>
      <c r="C3" s="42">
        <f>+'сводно максимум'!D32</f>
        <v>740</v>
      </c>
      <c r="D3" s="42">
        <f>+'сводно максимум'!E32</f>
        <v>964</v>
      </c>
      <c r="E3" s="42">
        <f>+'сводно максимум'!F32</f>
        <v>1342</v>
      </c>
      <c r="F3" s="42">
        <f>+'сводно максимум'!G32</f>
        <v>947</v>
      </c>
      <c r="G3" s="40">
        <f>+'сводно максимум'!H32</f>
        <v>0.07</v>
      </c>
      <c r="H3" s="43">
        <f>+'сводно максимум'!I32</f>
        <v>226.7</v>
      </c>
      <c r="I3" s="43">
        <f>+'сводно максимум'!J32</f>
        <v>229</v>
      </c>
      <c r="J3" s="43">
        <f>+'сводно максимум'!K32</f>
        <v>362</v>
      </c>
      <c r="K3" s="43">
        <f>+'сводно максимум'!L32</f>
        <v>284</v>
      </c>
      <c r="L3" s="43">
        <f>+'сводно максимум'!M32</f>
        <v>299</v>
      </c>
      <c r="M3" s="43">
        <f>+'сводно максимум'!N32</f>
        <v>265</v>
      </c>
      <c r="N3" s="43">
        <f>+'сводно максимум'!O32</f>
        <v>449.7</v>
      </c>
      <c r="O3" s="43">
        <f>+'сводно максимум'!P32</f>
        <v>239</v>
      </c>
      <c r="P3" s="43">
        <f>+'сводно максимум'!Q32</f>
        <v>118</v>
      </c>
      <c r="Q3" s="40">
        <f>+'сводно максимум'!R32</f>
        <v>0.585</v>
      </c>
      <c r="R3" s="40">
        <f>+'сводно максимум'!S32</f>
        <v>1.1</v>
      </c>
      <c r="S3" s="40">
        <f>+'сводно максимум'!T32</f>
        <v>0.5</v>
      </c>
      <c r="T3" s="43">
        <f>+'сводно максимум'!U32</f>
        <v>11130</v>
      </c>
      <c r="U3" s="43">
        <f>+'сводно максимум'!V32</f>
        <v>18916</v>
      </c>
      <c r="V3" s="43">
        <f>+'сводно максимум'!W32</f>
        <v>17067</v>
      </c>
      <c r="W3" s="43">
        <f>+'сводно максимум'!X32</f>
        <v>16154</v>
      </c>
      <c r="X3" s="43">
        <f>+'сводно максимум'!Y32</f>
        <v>18376</v>
      </c>
      <c r="Y3" s="43">
        <f>+'сводно максимум'!Z32</f>
        <v>14103</v>
      </c>
      <c r="Z3" s="43">
        <f>+'сводно максимум'!AA32</f>
        <v>16210</v>
      </c>
      <c r="AA3" s="43">
        <f>+'сводно максимум'!AB32</f>
        <v>15945</v>
      </c>
      <c r="AB3" s="43">
        <f>+'сводно максимум'!AC32</f>
        <v>120</v>
      </c>
      <c r="AC3" s="43">
        <f>+'сводно максимум'!AD32</f>
        <v>120</v>
      </c>
      <c r="AD3" s="40">
        <f>+'сводно максимум'!AE32</f>
        <v>0.1</v>
      </c>
      <c r="AE3" s="43">
        <f>+'сводно максимум'!AF32</f>
        <v>43</v>
      </c>
      <c r="AF3" s="40">
        <f>+'сводно максимум'!AG32</f>
        <v>0.2</v>
      </c>
      <c r="AG3" s="40">
        <f>+'сводно максимум'!AH32</f>
        <v>0.15000000000000002</v>
      </c>
      <c r="AH3" s="40">
        <f>+'сводно максимум'!AI32</f>
        <v>0.1</v>
      </c>
      <c r="AI3" s="40">
        <f>+'сводно максимум'!AJ32</f>
        <v>0</v>
      </c>
      <c r="AJ3" s="40">
        <f>+'сводно максимум'!AK32</f>
        <v>0</v>
      </c>
      <c r="AK3" s="40">
        <f>+'сводно максимум'!AL32</f>
        <v>0.5</v>
      </c>
    </row>
    <row r="4" spans="1:37" ht="12.75">
      <c r="A4" s="39" t="s">
        <v>239</v>
      </c>
      <c r="B4" s="42">
        <f>+сводно!C32</f>
        <v>1395</v>
      </c>
      <c r="C4" s="42">
        <f>+сводно!D32</f>
        <v>559</v>
      </c>
      <c r="D4" s="42">
        <f>+сводно!E32</f>
        <v>927</v>
      </c>
      <c r="E4" s="42">
        <f>+сводно!F32</f>
        <v>1258</v>
      </c>
      <c r="F4" s="42">
        <f>+сводно!G32</f>
        <v>860</v>
      </c>
      <c r="G4" s="40">
        <f>+сводно!H32</f>
        <v>0.07</v>
      </c>
      <c r="H4" s="43">
        <f>+сводно!I32</f>
        <v>192.2</v>
      </c>
      <c r="I4" s="43">
        <f>+сводно!J32</f>
        <v>205.2</v>
      </c>
      <c r="J4" s="43">
        <f>+сводно!K32</f>
        <v>292.8</v>
      </c>
      <c r="K4" s="43">
        <f>+сводно!L32</f>
        <v>229</v>
      </c>
      <c r="L4" s="43">
        <f>+сводно!M32</f>
        <v>279</v>
      </c>
      <c r="M4" s="43">
        <f>+сводно!N32</f>
        <v>245</v>
      </c>
      <c r="N4" s="43">
        <f>+сводно!O32</f>
        <v>439.7</v>
      </c>
      <c r="O4" s="43">
        <f>+сводно!P32</f>
        <v>239</v>
      </c>
      <c r="P4" s="43">
        <f>+сводно!Q32</f>
        <v>118</v>
      </c>
      <c r="Q4" s="40">
        <f>+сводно!R32</f>
        <v>0.585</v>
      </c>
      <c r="R4" s="40">
        <f>+сводно!S32</f>
        <v>1.01</v>
      </c>
      <c r="S4" s="40">
        <f>+сводно!T32</f>
        <v>0.5</v>
      </c>
      <c r="T4" s="43">
        <f>+сводно!U32</f>
        <v>10995</v>
      </c>
      <c r="U4" s="43">
        <f>+сводно!V32</f>
        <v>17817</v>
      </c>
      <c r="V4" s="43">
        <f>+сводно!W32</f>
        <v>15704</v>
      </c>
      <c r="W4" s="43">
        <f>+сводно!X32</f>
        <v>14694</v>
      </c>
      <c r="X4" s="43">
        <f>+сводно!Y32</f>
        <v>17196</v>
      </c>
      <c r="Y4" s="43">
        <f>+сводно!Z32</f>
        <v>13303</v>
      </c>
      <c r="Z4" s="43">
        <f>+сводно!AA32</f>
        <v>14648</v>
      </c>
      <c r="AA4" s="43">
        <f>+сводно!AB32</f>
        <v>14383</v>
      </c>
      <c r="AB4" s="43">
        <f>+сводно!AC32</f>
        <v>120</v>
      </c>
      <c r="AC4" s="43">
        <f>+сводно!AD32</f>
        <v>120</v>
      </c>
      <c r="AD4" s="40">
        <f>+сводно!AE32</f>
        <v>0.1</v>
      </c>
      <c r="AE4" s="43">
        <f>+сводно!AF32</f>
        <v>43</v>
      </c>
      <c r="AF4" s="40">
        <f>+сводно!AG32</f>
        <v>0.15000000000000002</v>
      </c>
      <c r="AG4" s="40">
        <f>+сводно!AH32</f>
        <v>0.15000000000000002</v>
      </c>
      <c r="AH4" s="40">
        <f>+сводно!AI32</f>
        <v>0.1</v>
      </c>
      <c r="AI4" s="40">
        <f>+сводно!AJ32</f>
        <v>0</v>
      </c>
      <c r="AJ4" s="40">
        <f>+сводно!AK32</f>
        <v>0</v>
      </c>
      <c r="AK4" s="40">
        <f>+сводно!AL32</f>
        <v>0.5</v>
      </c>
    </row>
    <row r="5" spans="1:37" ht="12.75">
      <c r="A5" s="46" t="s">
        <v>240</v>
      </c>
      <c r="B5" s="49">
        <f>+B3-B4</f>
        <v>51</v>
      </c>
      <c r="C5" s="49">
        <f aca="true" t="shared" si="0" ref="C5:AK5">+C3-C4</f>
        <v>181</v>
      </c>
      <c r="D5" s="49">
        <f t="shared" si="0"/>
        <v>37</v>
      </c>
      <c r="E5" s="49">
        <f t="shared" si="0"/>
        <v>84</v>
      </c>
      <c r="F5" s="49">
        <f t="shared" si="0"/>
        <v>87</v>
      </c>
      <c r="G5" s="48">
        <f t="shared" si="0"/>
        <v>0</v>
      </c>
      <c r="H5" s="47">
        <f t="shared" si="0"/>
        <v>34.5</v>
      </c>
      <c r="I5" s="47">
        <f t="shared" si="0"/>
        <v>23.80000000000001</v>
      </c>
      <c r="J5" s="47">
        <f t="shared" si="0"/>
        <v>69.19999999999999</v>
      </c>
      <c r="K5" s="47">
        <f t="shared" si="0"/>
        <v>55</v>
      </c>
      <c r="L5" s="47">
        <f t="shared" si="0"/>
        <v>20</v>
      </c>
      <c r="M5" s="47">
        <f t="shared" si="0"/>
        <v>20</v>
      </c>
      <c r="N5" s="47">
        <f t="shared" si="0"/>
        <v>10</v>
      </c>
      <c r="O5" s="47">
        <f t="shared" si="0"/>
        <v>0</v>
      </c>
      <c r="P5" s="47">
        <f t="shared" si="0"/>
        <v>0</v>
      </c>
      <c r="Q5" s="48">
        <f t="shared" si="0"/>
        <v>0</v>
      </c>
      <c r="R5" s="48">
        <f t="shared" si="0"/>
        <v>0.09000000000000008</v>
      </c>
      <c r="S5" s="48">
        <f t="shared" si="0"/>
        <v>0</v>
      </c>
      <c r="T5" s="47">
        <f t="shared" si="0"/>
        <v>135</v>
      </c>
      <c r="U5" s="47">
        <f t="shared" si="0"/>
        <v>1099</v>
      </c>
      <c r="V5" s="47">
        <f t="shared" si="0"/>
        <v>1363</v>
      </c>
      <c r="W5" s="47">
        <f t="shared" si="0"/>
        <v>1460</v>
      </c>
      <c r="X5" s="47">
        <f t="shared" si="0"/>
        <v>1180</v>
      </c>
      <c r="Y5" s="47">
        <f t="shared" si="0"/>
        <v>800</v>
      </c>
      <c r="Z5" s="47">
        <f t="shared" si="0"/>
        <v>1562</v>
      </c>
      <c r="AA5" s="47">
        <f t="shared" si="0"/>
        <v>1562</v>
      </c>
      <c r="AB5" s="47">
        <f t="shared" si="0"/>
        <v>0</v>
      </c>
      <c r="AC5" s="47">
        <f t="shared" si="0"/>
        <v>0</v>
      </c>
      <c r="AD5" s="48">
        <f t="shared" si="0"/>
        <v>0</v>
      </c>
      <c r="AE5" s="47">
        <f t="shared" si="0"/>
        <v>0</v>
      </c>
      <c r="AF5" s="48">
        <f t="shared" si="0"/>
        <v>0.04999999999999999</v>
      </c>
      <c r="AG5" s="48">
        <f t="shared" si="0"/>
        <v>0</v>
      </c>
      <c r="AH5" s="48">
        <f t="shared" si="0"/>
        <v>0</v>
      </c>
      <c r="AI5" s="48">
        <f t="shared" si="0"/>
        <v>0</v>
      </c>
      <c r="AJ5" s="48">
        <f t="shared" si="0"/>
        <v>0</v>
      </c>
      <c r="AK5" s="48">
        <f t="shared" si="0"/>
        <v>0</v>
      </c>
    </row>
    <row r="6" spans="1:37" ht="12.75">
      <c r="A6" s="15" t="s">
        <v>241</v>
      </c>
      <c r="B6" s="44">
        <f>+B5/B4</f>
        <v>0.03655913978494624</v>
      </c>
      <c r="C6" s="44">
        <f aca="true" t="shared" si="1" ref="C6:AK6">+C5/C4</f>
        <v>0.32379248658318427</v>
      </c>
      <c r="D6" s="44">
        <f t="shared" si="1"/>
        <v>0.039913700107874865</v>
      </c>
      <c r="E6" s="44">
        <f t="shared" si="1"/>
        <v>0.06677265500794913</v>
      </c>
      <c r="F6" s="44">
        <f t="shared" si="1"/>
        <v>0.10116279069767442</v>
      </c>
      <c r="G6" s="41">
        <f t="shared" si="1"/>
        <v>0</v>
      </c>
      <c r="H6" s="44">
        <f t="shared" si="1"/>
        <v>0.17950052029136318</v>
      </c>
      <c r="I6" s="44">
        <f t="shared" si="1"/>
        <v>0.11598440545808973</v>
      </c>
      <c r="J6" s="44">
        <f t="shared" si="1"/>
        <v>0.2363387978142076</v>
      </c>
      <c r="K6" s="44">
        <f t="shared" si="1"/>
        <v>0.24017467248908297</v>
      </c>
      <c r="L6" s="44">
        <f t="shared" si="1"/>
        <v>0.07168458781362007</v>
      </c>
      <c r="M6" s="44">
        <f t="shared" si="1"/>
        <v>0.08163265306122448</v>
      </c>
      <c r="N6" s="44">
        <f t="shared" si="1"/>
        <v>0.022742779167614285</v>
      </c>
      <c r="O6" s="44">
        <f t="shared" si="1"/>
        <v>0</v>
      </c>
      <c r="P6" s="44">
        <f t="shared" si="1"/>
        <v>0</v>
      </c>
      <c r="Q6" s="41">
        <f t="shared" si="1"/>
        <v>0</v>
      </c>
      <c r="R6" s="41">
        <f t="shared" si="1"/>
        <v>0.08910891089108919</v>
      </c>
      <c r="S6" s="41">
        <f t="shared" si="1"/>
        <v>0</v>
      </c>
      <c r="T6" s="44">
        <f t="shared" si="1"/>
        <v>0.01227830832196453</v>
      </c>
      <c r="U6" s="44">
        <f t="shared" si="1"/>
        <v>0.06168266262558231</v>
      </c>
      <c r="V6" s="44">
        <f t="shared" si="1"/>
        <v>0.08679317371370351</v>
      </c>
      <c r="W6" s="44">
        <f t="shared" si="1"/>
        <v>0.09936028310875188</v>
      </c>
      <c r="X6" s="44">
        <f t="shared" si="1"/>
        <v>0.06862060944405676</v>
      </c>
      <c r="Y6" s="44">
        <f t="shared" si="1"/>
        <v>0.060136811245583704</v>
      </c>
      <c r="Z6" s="44">
        <f t="shared" si="1"/>
        <v>0.10663571818678318</v>
      </c>
      <c r="AA6" s="44">
        <f t="shared" si="1"/>
        <v>0.1086004310644511</v>
      </c>
      <c r="AB6" s="44">
        <f t="shared" si="1"/>
        <v>0</v>
      </c>
      <c r="AC6" s="44">
        <f t="shared" si="1"/>
        <v>0</v>
      </c>
      <c r="AD6" s="41">
        <f t="shared" si="1"/>
        <v>0</v>
      </c>
      <c r="AE6" s="44">
        <f t="shared" si="1"/>
        <v>0</v>
      </c>
      <c r="AF6" s="41">
        <f t="shared" si="1"/>
        <v>0.3333333333333332</v>
      </c>
      <c r="AG6" s="41">
        <f t="shared" si="1"/>
        <v>0</v>
      </c>
      <c r="AH6" s="41">
        <f t="shared" si="1"/>
        <v>0</v>
      </c>
      <c r="AI6" s="41">
        <v>0</v>
      </c>
      <c r="AJ6" s="41">
        <v>0</v>
      </c>
      <c r="AK6" s="41">
        <f t="shared" si="1"/>
        <v>0</v>
      </c>
    </row>
    <row r="7" spans="1:37" ht="12.75">
      <c r="A7" s="9" t="s">
        <v>52</v>
      </c>
      <c r="B7" s="45"/>
      <c r="C7" s="45"/>
      <c r="D7" s="45"/>
      <c r="E7" s="45"/>
      <c r="F7" s="45"/>
      <c r="G7" s="41"/>
      <c r="H7" s="45"/>
      <c r="I7" s="45"/>
      <c r="J7" s="45"/>
      <c r="K7" s="45"/>
      <c r="L7" s="45"/>
      <c r="M7" s="45"/>
      <c r="N7" s="45"/>
      <c r="O7" s="45"/>
      <c r="P7" s="45"/>
      <c r="Q7" s="41"/>
      <c r="R7" s="41"/>
      <c r="S7" s="41"/>
      <c r="T7" s="45"/>
      <c r="U7" s="45"/>
      <c r="V7" s="45"/>
      <c r="W7" s="45"/>
      <c r="X7" s="45"/>
      <c r="Y7" s="45"/>
      <c r="Z7" s="45"/>
      <c r="AA7" s="45"/>
      <c r="AB7" s="45"/>
      <c r="AC7" s="45"/>
      <c r="AD7" s="41"/>
      <c r="AE7" s="45"/>
      <c r="AF7" s="41"/>
      <c r="AG7" s="41"/>
      <c r="AH7" s="41"/>
      <c r="AI7" s="41"/>
      <c r="AJ7" s="41"/>
      <c r="AK7" s="41"/>
    </row>
    <row r="8" spans="1:37" ht="12.75">
      <c r="A8" s="39" t="s">
        <v>238</v>
      </c>
      <c r="B8" s="43">
        <f>+'сводно максимум'!C59</f>
        <v>0</v>
      </c>
      <c r="C8" s="43">
        <f>+'сводно максимум'!D59</f>
        <v>0</v>
      </c>
      <c r="D8" s="43">
        <f>+'сводно максимум'!E59</f>
        <v>0</v>
      </c>
      <c r="E8" s="43">
        <f>+'сводно максимум'!F59</f>
        <v>0</v>
      </c>
      <c r="F8" s="43">
        <f>+'сводно максимум'!G59</f>
        <v>376</v>
      </c>
      <c r="G8" s="40">
        <f>+'сводно максимум'!H59</f>
        <v>0</v>
      </c>
      <c r="H8" s="43">
        <f>+'сводно максимум'!I59</f>
        <v>83.3</v>
      </c>
      <c r="I8" s="43">
        <f>+'сводно максимум'!J59</f>
        <v>94.5</v>
      </c>
      <c r="J8" s="43">
        <f>+'сводно максимум'!K59</f>
        <v>136</v>
      </c>
      <c r="K8" s="43">
        <f>+'сводно максимум'!L59</f>
        <v>50</v>
      </c>
      <c r="L8" s="43">
        <f>+'сводно максимум'!M59</f>
        <v>50</v>
      </c>
      <c r="M8" s="43">
        <f>+'сводно максимум'!N59</f>
        <v>50</v>
      </c>
      <c r="N8" s="43">
        <f>+'сводно максимум'!O59</f>
        <v>110</v>
      </c>
      <c r="O8" s="43">
        <f>+'сводно максимум'!P59</f>
        <v>85</v>
      </c>
      <c r="P8" s="43">
        <f>+'сводно максимум'!Q59</f>
        <v>85</v>
      </c>
      <c r="Q8" s="40">
        <f>+'сводно максимум'!R59</f>
        <v>0.48</v>
      </c>
      <c r="R8" s="40">
        <f>+'сводно максимум'!S59</f>
        <v>0</v>
      </c>
      <c r="S8" s="40">
        <f>+'сводно максимум'!T59</f>
        <v>0</v>
      </c>
      <c r="T8" s="43">
        <f>+'сводно максимум'!U59</f>
        <v>9728</v>
      </c>
      <c r="U8" s="43">
        <f>+'сводно максимум'!V59</f>
        <v>12894</v>
      </c>
      <c r="V8" s="43">
        <f>+'сводно максимум'!W59</f>
        <v>15088</v>
      </c>
      <c r="W8" s="43">
        <f>+'сводно максимум'!X59</f>
        <v>13810</v>
      </c>
      <c r="X8" s="43">
        <f>+'сводно максимум'!Y59</f>
        <v>11431</v>
      </c>
      <c r="Y8" s="43">
        <f>+'сводно максимум'!Z59</f>
        <v>14560</v>
      </c>
      <c r="Z8" s="43">
        <f>+'сводно максимум'!AA59</f>
        <v>14435</v>
      </c>
      <c r="AA8" s="43">
        <f>+'сводно максимум'!AB59</f>
        <v>14435</v>
      </c>
      <c r="AB8" s="43">
        <f>+'сводно максимум'!AC59</f>
        <v>123</v>
      </c>
      <c r="AC8" s="43">
        <f>+'сводно максимум'!AD59</f>
        <v>123</v>
      </c>
      <c r="AD8" s="40">
        <f>+'сводно максимум'!AE59</f>
        <v>0.05</v>
      </c>
      <c r="AE8" s="43">
        <f>+'сводно максимум'!AF59</f>
        <v>0</v>
      </c>
      <c r="AF8" s="40">
        <f>+'сводно максимум'!AG59</f>
        <v>0</v>
      </c>
      <c r="AG8" s="40">
        <f>+'сводно максимум'!AH59</f>
        <v>0</v>
      </c>
      <c r="AH8" s="40">
        <f>+'сводно максимум'!AI59</f>
        <v>0</v>
      </c>
      <c r="AI8" s="40">
        <f>+'сводно максимум'!AJ59</f>
        <v>0.25</v>
      </c>
      <c r="AJ8" s="40">
        <f>+'сводно максимум'!AK59</f>
        <v>0.25</v>
      </c>
      <c r="AK8" s="40">
        <f>+'сводно максимум'!AL59</f>
        <v>0.15</v>
      </c>
    </row>
    <row r="9" spans="1:37" ht="12.75">
      <c r="A9" s="39" t="s">
        <v>239</v>
      </c>
      <c r="B9" s="43">
        <f>+сводно!C59</f>
        <v>0</v>
      </c>
      <c r="C9" s="43">
        <f>+сводно!D59</f>
        <v>0</v>
      </c>
      <c r="D9" s="43">
        <f>+сводно!E59</f>
        <v>0</v>
      </c>
      <c r="E9" s="43">
        <f>+сводно!F59</f>
        <v>0</v>
      </c>
      <c r="F9" s="43">
        <f>+сводно!G59</f>
        <v>332</v>
      </c>
      <c r="G9" s="40">
        <f>+сводно!H59</f>
        <v>0</v>
      </c>
      <c r="H9" s="43">
        <f>+сводно!I59</f>
        <v>83.3</v>
      </c>
      <c r="I9" s="43">
        <f>+сводно!J59</f>
        <v>94.5</v>
      </c>
      <c r="J9" s="43">
        <f>+сводно!K59</f>
        <v>136</v>
      </c>
      <c r="K9" s="43">
        <f>+сводно!L59</f>
        <v>50</v>
      </c>
      <c r="L9" s="43">
        <f>+сводно!M59</f>
        <v>50</v>
      </c>
      <c r="M9" s="43">
        <f>+сводно!N59</f>
        <v>50</v>
      </c>
      <c r="N9" s="43">
        <f>+сводно!O59</f>
        <v>102</v>
      </c>
      <c r="O9" s="43">
        <f>+сводно!P59</f>
        <v>77</v>
      </c>
      <c r="P9" s="43">
        <f>+сводно!Q59</f>
        <v>77</v>
      </c>
      <c r="Q9" s="40">
        <f>+сводно!R59</f>
        <v>0.48</v>
      </c>
      <c r="R9" s="40">
        <f>+сводно!S59</f>
        <v>0</v>
      </c>
      <c r="S9" s="40">
        <f>+сводно!T59</f>
        <v>0</v>
      </c>
      <c r="T9" s="43">
        <f>+сводно!U59</f>
        <v>9728</v>
      </c>
      <c r="U9" s="43">
        <f>+сводно!V59</f>
        <v>12715</v>
      </c>
      <c r="V9" s="43">
        <f>+сводно!W59</f>
        <v>14909</v>
      </c>
      <c r="W9" s="43">
        <f>+сводно!X59</f>
        <v>13631</v>
      </c>
      <c r="X9" s="43">
        <f>+сводно!Y59</f>
        <v>11252</v>
      </c>
      <c r="Y9" s="43">
        <f>+сводно!Z59</f>
        <v>14088</v>
      </c>
      <c r="Z9" s="43">
        <f>+сводно!AA59</f>
        <v>13963</v>
      </c>
      <c r="AA9" s="43">
        <f>+сводно!AB59</f>
        <v>13963</v>
      </c>
      <c r="AB9" s="43">
        <f>+сводно!AC59</f>
        <v>123</v>
      </c>
      <c r="AC9" s="43">
        <f>+сводно!AD59</f>
        <v>123</v>
      </c>
      <c r="AD9" s="40">
        <f>+сводно!AE59</f>
        <v>0.05</v>
      </c>
      <c r="AE9" s="43">
        <f>+сводно!AF59</f>
        <v>0</v>
      </c>
      <c r="AF9" s="40">
        <f>+сводно!AG59</f>
        <v>0</v>
      </c>
      <c r="AG9" s="40">
        <f>+сводно!AH59</f>
        <v>0</v>
      </c>
      <c r="AH9" s="40">
        <f>+сводно!AI59</f>
        <v>0</v>
      </c>
      <c r="AI9" s="40">
        <f>+сводно!AJ59</f>
        <v>0.25</v>
      </c>
      <c r="AJ9" s="40">
        <f>+сводно!AK59</f>
        <v>0.25</v>
      </c>
      <c r="AK9" s="40">
        <f>+сводно!AL59</f>
        <v>0.15</v>
      </c>
    </row>
    <row r="10" spans="1:37" ht="12.75">
      <c r="A10" s="46" t="s">
        <v>240</v>
      </c>
      <c r="B10" s="47">
        <f>+B8-B9</f>
        <v>0</v>
      </c>
      <c r="C10" s="47">
        <f aca="true" t="shared" si="2" ref="C10:AK10">+C8-C9</f>
        <v>0</v>
      </c>
      <c r="D10" s="47">
        <f t="shared" si="2"/>
        <v>0</v>
      </c>
      <c r="E10" s="47">
        <f t="shared" si="2"/>
        <v>0</v>
      </c>
      <c r="F10" s="47">
        <f t="shared" si="2"/>
        <v>44</v>
      </c>
      <c r="G10" s="48">
        <f t="shared" si="2"/>
        <v>0</v>
      </c>
      <c r="H10" s="47">
        <f t="shared" si="2"/>
        <v>0</v>
      </c>
      <c r="I10" s="47">
        <f t="shared" si="2"/>
        <v>0</v>
      </c>
      <c r="J10" s="47">
        <f t="shared" si="2"/>
        <v>0</v>
      </c>
      <c r="K10" s="47">
        <f t="shared" si="2"/>
        <v>0</v>
      </c>
      <c r="L10" s="47">
        <f t="shared" si="2"/>
        <v>0</v>
      </c>
      <c r="M10" s="47">
        <f t="shared" si="2"/>
        <v>0</v>
      </c>
      <c r="N10" s="47">
        <f t="shared" si="2"/>
        <v>8</v>
      </c>
      <c r="O10" s="47">
        <f t="shared" si="2"/>
        <v>8</v>
      </c>
      <c r="P10" s="47">
        <f t="shared" si="2"/>
        <v>8</v>
      </c>
      <c r="Q10" s="48">
        <f t="shared" si="2"/>
        <v>0</v>
      </c>
      <c r="R10" s="48">
        <f t="shared" si="2"/>
        <v>0</v>
      </c>
      <c r="S10" s="48">
        <f t="shared" si="2"/>
        <v>0</v>
      </c>
      <c r="T10" s="47">
        <f t="shared" si="2"/>
        <v>0</v>
      </c>
      <c r="U10" s="47">
        <f t="shared" si="2"/>
        <v>179</v>
      </c>
      <c r="V10" s="47">
        <f t="shared" si="2"/>
        <v>179</v>
      </c>
      <c r="W10" s="47">
        <f t="shared" si="2"/>
        <v>179</v>
      </c>
      <c r="X10" s="47">
        <f t="shared" si="2"/>
        <v>179</v>
      </c>
      <c r="Y10" s="47">
        <f t="shared" si="2"/>
        <v>472</v>
      </c>
      <c r="Z10" s="47">
        <f t="shared" si="2"/>
        <v>472</v>
      </c>
      <c r="AA10" s="47">
        <f t="shared" si="2"/>
        <v>472</v>
      </c>
      <c r="AB10" s="47">
        <f t="shared" si="2"/>
        <v>0</v>
      </c>
      <c r="AC10" s="47">
        <f t="shared" si="2"/>
        <v>0</v>
      </c>
      <c r="AD10" s="48">
        <f t="shared" si="2"/>
        <v>0</v>
      </c>
      <c r="AE10" s="47">
        <f t="shared" si="2"/>
        <v>0</v>
      </c>
      <c r="AF10" s="48">
        <f t="shared" si="2"/>
        <v>0</v>
      </c>
      <c r="AG10" s="48">
        <f t="shared" si="2"/>
        <v>0</v>
      </c>
      <c r="AH10" s="48">
        <f t="shared" si="2"/>
        <v>0</v>
      </c>
      <c r="AI10" s="48">
        <f t="shared" si="2"/>
        <v>0</v>
      </c>
      <c r="AJ10" s="48">
        <f t="shared" si="2"/>
        <v>0</v>
      </c>
      <c r="AK10" s="48">
        <f t="shared" si="2"/>
        <v>0</v>
      </c>
    </row>
    <row r="11" spans="1:37" ht="12.75">
      <c r="A11" s="15" t="s">
        <v>241</v>
      </c>
      <c r="B11" s="44">
        <v>0</v>
      </c>
      <c r="C11" s="44">
        <v>0</v>
      </c>
      <c r="D11" s="44">
        <v>0</v>
      </c>
      <c r="E11" s="44">
        <v>0</v>
      </c>
      <c r="F11" s="44">
        <f>+F10/F9</f>
        <v>0.13253012048192772</v>
      </c>
      <c r="G11" s="41">
        <v>0</v>
      </c>
      <c r="H11" s="44">
        <f aca="true" t="shared" si="3" ref="H11:N11">+H10/H9</f>
        <v>0</v>
      </c>
      <c r="I11" s="44">
        <f t="shared" si="3"/>
        <v>0</v>
      </c>
      <c r="J11" s="44">
        <f t="shared" si="3"/>
        <v>0</v>
      </c>
      <c r="K11" s="44">
        <f t="shared" si="3"/>
        <v>0</v>
      </c>
      <c r="L11" s="44">
        <f t="shared" si="3"/>
        <v>0</v>
      </c>
      <c r="M11" s="44">
        <f t="shared" si="3"/>
        <v>0</v>
      </c>
      <c r="N11" s="44">
        <f t="shared" si="3"/>
        <v>0.0784313725490196</v>
      </c>
      <c r="O11" s="44">
        <v>0</v>
      </c>
      <c r="P11" s="44">
        <v>0</v>
      </c>
      <c r="Q11" s="41">
        <v>0</v>
      </c>
      <c r="R11" s="41">
        <v>0</v>
      </c>
      <c r="S11" s="41">
        <v>0</v>
      </c>
      <c r="T11" s="44">
        <f aca="true" t="shared" si="4" ref="T11:AD11">+T10/T9</f>
        <v>0</v>
      </c>
      <c r="U11" s="44">
        <f t="shared" si="4"/>
        <v>0.014077860794337397</v>
      </c>
      <c r="V11" s="44">
        <f t="shared" si="4"/>
        <v>0.01200617076933396</v>
      </c>
      <c r="W11" s="44">
        <f t="shared" si="4"/>
        <v>0.013131831853862519</v>
      </c>
      <c r="X11" s="44">
        <f t="shared" si="4"/>
        <v>0.015908282971916102</v>
      </c>
      <c r="Y11" s="44">
        <f t="shared" si="4"/>
        <v>0.033503691084611015</v>
      </c>
      <c r="Z11" s="44">
        <f t="shared" si="4"/>
        <v>0.03380362386306668</v>
      </c>
      <c r="AA11" s="44">
        <f t="shared" si="4"/>
        <v>0.03380362386306668</v>
      </c>
      <c r="AB11" s="44">
        <f t="shared" si="4"/>
        <v>0</v>
      </c>
      <c r="AC11" s="44">
        <f t="shared" si="4"/>
        <v>0</v>
      </c>
      <c r="AD11" s="41">
        <f t="shared" si="4"/>
        <v>0</v>
      </c>
      <c r="AE11" s="44">
        <v>0</v>
      </c>
      <c r="AF11" s="41">
        <v>0</v>
      </c>
      <c r="AG11" s="41">
        <v>0</v>
      </c>
      <c r="AH11" s="41">
        <v>0</v>
      </c>
      <c r="AI11" s="41">
        <f>+AI10/AI9</f>
        <v>0</v>
      </c>
      <c r="AJ11" s="41">
        <f>+AJ10/AJ9</f>
        <v>0</v>
      </c>
      <c r="AK11" s="41">
        <f>+AK10/AK9</f>
        <v>0</v>
      </c>
    </row>
    <row r="12" spans="1:37" ht="12.75">
      <c r="A12" s="9" t="s">
        <v>242</v>
      </c>
      <c r="B12" s="45"/>
      <c r="C12" s="45"/>
      <c r="D12" s="45"/>
      <c r="E12" s="45"/>
      <c r="F12" s="45"/>
      <c r="G12" s="41"/>
      <c r="H12" s="45"/>
      <c r="I12" s="45"/>
      <c r="J12" s="45"/>
      <c r="K12" s="45"/>
      <c r="L12" s="45"/>
      <c r="M12" s="45"/>
      <c r="N12" s="45"/>
      <c r="O12" s="45"/>
      <c r="P12" s="45"/>
      <c r="Q12" s="41"/>
      <c r="R12" s="41"/>
      <c r="S12" s="41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1"/>
      <c r="AE12" s="45"/>
      <c r="AF12" s="41"/>
      <c r="AG12" s="41"/>
      <c r="AH12" s="41"/>
      <c r="AI12" s="41"/>
      <c r="AJ12" s="41"/>
      <c r="AK12" s="41"/>
    </row>
    <row r="13" spans="1:37" ht="12.75">
      <c r="A13" s="39" t="s">
        <v>238</v>
      </c>
      <c r="B13" s="43">
        <f>+'сводно максимум'!C60</f>
        <v>1446</v>
      </c>
      <c r="C13" s="43">
        <f>+'сводно максимум'!D60</f>
        <v>740</v>
      </c>
      <c r="D13" s="43">
        <f>+'сводно максимум'!E60</f>
        <v>964</v>
      </c>
      <c r="E13" s="43">
        <f>+'сводно максимум'!F60</f>
        <v>1342</v>
      </c>
      <c r="F13" s="43">
        <f>+'сводно максимум'!G60</f>
        <v>1323</v>
      </c>
      <c r="G13" s="40">
        <f>+'сводно максимум'!H60</f>
        <v>0.07</v>
      </c>
      <c r="H13" s="43">
        <f>+'сводно максимум'!I60</f>
        <v>310</v>
      </c>
      <c r="I13" s="43">
        <f>+'сводно максимум'!J60</f>
        <v>323.5</v>
      </c>
      <c r="J13" s="43">
        <f>+'сводно максимум'!K60</f>
        <v>498</v>
      </c>
      <c r="K13" s="43">
        <f>+'сводно максимум'!L60</f>
        <v>334</v>
      </c>
      <c r="L13" s="43">
        <f>+'сводно максимум'!M60</f>
        <v>349</v>
      </c>
      <c r="M13" s="43">
        <f>+'сводно максимум'!N60</f>
        <v>315</v>
      </c>
      <c r="N13" s="43">
        <f>+'сводно максимум'!O60</f>
        <v>559.7</v>
      </c>
      <c r="O13" s="43">
        <f>+'сводно максимум'!P60</f>
        <v>324</v>
      </c>
      <c r="P13" s="43">
        <f>+'сводно максимум'!Q60</f>
        <v>203</v>
      </c>
      <c r="Q13" s="40">
        <f>+'сводно максимум'!R60</f>
        <v>1.065</v>
      </c>
      <c r="R13" s="40">
        <f>+'сводно максимум'!S60</f>
        <v>1.1</v>
      </c>
      <c r="S13" s="40">
        <f>+'сводно максимум'!T60</f>
        <v>0.5</v>
      </c>
      <c r="T13" s="43">
        <f>+'сводно максимум'!U60</f>
        <v>20858</v>
      </c>
      <c r="U13" s="43">
        <f>+'сводно максимум'!V60</f>
        <v>31810</v>
      </c>
      <c r="V13" s="43">
        <f>+'сводно максимум'!W60</f>
        <v>32155</v>
      </c>
      <c r="W13" s="43">
        <f>+'сводно максимум'!X60</f>
        <v>29964</v>
      </c>
      <c r="X13" s="43">
        <f>+'сводно максимум'!Y60</f>
        <v>29807</v>
      </c>
      <c r="Y13" s="43">
        <f>+'сводно максимум'!Z60</f>
        <v>28663</v>
      </c>
      <c r="Z13" s="43">
        <f>+'сводно максимум'!AA60</f>
        <v>30645</v>
      </c>
      <c r="AA13" s="43">
        <f>+'сводно максимум'!AB60</f>
        <v>30380</v>
      </c>
      <c r="AB13" s="43">
        <f>+'сводно максимум'!AC60</f>
        <v>243</v>
      </c>
      <c r="AC13" s="43">
        <f>+'сводно максимум'!AD60</f>
        <v>243</v>
      </c>
      <c r="AD13" s="40">
        <f>+'сводно максимум'!AE60</f>
        <v>0.15000000000000002</v>
      </c>
      <c r="AE13" s="43">
        <f>+'сводно максимум'!AF60</f>
        <v>43</v>
      </c>
      <c r="AF13" s="40">
        <f>+'сводно максимум'!AG60</f>
        <v>0.2</v>
      </c>
      <c r="AG13" s="40">
        <f>+'сводно максимум'!AH60</f>
        <v>0.15000000000000002</v>
      </c>
      <c r="AH13" s="40">
        <f>+'сводно максимум'!AI60</f>
        <v>0.1</v>
      </c>
      <c r="AI13" s="40">
        <f>+'сводно максимум'!AJ60</f>
        <v>0.25</v>
      </c>
      <c r="AJ13" s="40">
        <f>+'сводно максимум'!AK60</f>
        <v>0.25</v>
      </c>
      <c r="AK13" s="40">
        <f>+'сводно максимум'!AL60</f>
        <v>0.65</v>
      </c>
    </row>
    <row r="14" spans="1:37" ht="12.75">
      <c r="A14" s="39" t="s">
        <v>239</v>
      </c>
      <c r="B14" s="43">
        <f>+сводно!C60</f>
        <v>1395</v>
      </c>
      <c r="C14" s="43">
        <f>+сводно!D60</f>
        <v>559</v>
      </c>
      <c r="D14" s="43">
        <f>+сводно!E60</f>
        <v>927</v>
      </c>
      <c r="E14" s="43">
        <f>+сводно!F60</f>
        <v>1258</v>
      </c>
      <c r="F14" s="43">
        <f>+сводно!G60</f>
        <v>1192</v>
      </c>
      <c r="G14" s="40">
        <f>+сводно!H60</f>
        <v>0.07</v>
      </c>
      <c r="H14" s="43">
        <f>+сводно!I60</f>
        <v>275.5</v>
      </c>
      <c r="I14" s="43">
        <f>+сводно!J60</f>
        <v>299.7</v>
      </c>
      <c r="J14" s="43">
        <f>+сводно!K60</f>
        <v>428.8</v>
      </c>
      <c r="K14" s="43">
        <f>+сводно!L60</f>
        <v>279</v>
      </c>
      <c r="L14" s="43">
        <f>+сводно!M60</f>
        <v>329</v>
      </c>
      <c r="M14" s="43">
        <f>+сводно!N60</f>
        <v>295</v>
      </c>
      <c r="N14" s="43">
        <f>+сводно!O60</f>
        <v>541.7</v>
      </c>
      <c r="O14" s="43">
        <f>+сводно!P60</f>
        <v>316</v>
      </c>
      <c r="P14" s="43">
        <f>+сводно!Q60</f>
        <v>195</v>
      </c>
      <c r="Q14" s="40">
        <f>+сводно!R60</f>
        <v>1.065</v>
      </c>
      <c r="R14" s="40">
        <f>+сводно!S60</f>
        <v>1.01</v>
      </c>
      <c r="S14" s="40">
        <f>+сводно!T60</f>
        <v>0.5</v>
      </c>
      <c r="T14" s="43">
        <f>+сводно!U60</f>
        <v>20723</v>
      </c>
      <c r="U14" s="43">
        <f>+сводно!V60</f>
        <v>30532</v>
      </c>
      <c r="V14" s="43">
        <f>+сводно!W60</f>
        <v>30613</v>
      </c>
      <c r="W14" s="43">
        <f>+сводно!X60</f>
        <v>28325</v>
      </c>
      <c r="X14" s="43">
        <f>+сводно!Y60</f>
        <v>28448</v>
      </c>
      <c r="Y14" s="43">
        <f>+сводно!Z60</f>
        <v>27391</v>
      </c>
      <c r="Z14" s="43">
        <f>+сводно!AA60</f>
        <v>28611</v>
      </c>
      <c r="AA14" s="43">
        <f>+сводно!AB60</f>
        <v>28346</v>
      </c>
      <c r="AB14" s="43">
        <f>+сводно!AC60</f>
        <v>243</v>
      </c>
      <c r="AC14" s="43">
        <f>+сводно!AD60</f>
        <v>243</v>
      </c>
      <c r="AD14" s="40">
        <f>+сводно!AE60</f>
        <v>0.15000000000000002</v>
      </c>
      <c r="AE14" s="43">
        <f>+сводно!AF60</f>
        <v>43</v>
      </c>
      <c r="AF14" s="40">
        <f>+сводно!AG60</f>
        <v>0.15000000000000002</v>
      </c>
      <c r="AG14" s="40">
        <f>+сводно!AH60</f>
        <v>0.15000000000000002</v>
      </c>
      <c r="AH14" s="40">
        <f>+сводно!AI60</f>
        <v>0.1</v>
      </c>
      <c r="AI14" s="40">
        <f>+сводно!AJ60</f>
        <v>0.25</v>
      </c>
      <c r="AJ14" s="40">
        <f>+сводно!AK60</f>
        <v>0.25</v>
      </c>
      <c r="AK14" s="40">
        <f>+сводно!AL60</f>
        <v>0.65</v>
      </c>
    </row>
    <row r="15" spans="1:37" ht="12.75">
      <c r="A15" s="46" t="s">
        <v>240</v>
      </c>
      <c r="B15" s="47">
        <f>+B13-B14</f>
        <v>51</v>
      </c>
      <c r="C15" s="47">
        <f aca="true" t="shared" si="5" ref="C15:AK15">+C13-C14</f>
        <v>181</v>
      </c>
      <c r="D15" s="47">
        <f t="shared" si="5"/>
        <v>37</v>
      </c>
      <c r="E15" s="47">
        <f t="shared" si="5"/>
        <v>84</v>
      </c>
      <c r="F15" s="47">
        <f t="shared" si="5"/>
        <v>131</v>
      </c>
      <c r="G15" s="48">
        <f t="shared" si="5"/>
        <v>0</v>
      </c>
      <c r="H15" s="47">
        <f t="shared" si="5"/>
        <v>34.5</v>
      </c>
      <c r="I15" s="47">
        <f t="shared" si="5"/>
        <v>23.80000000000001</v>
      </c>
      <c r="J15" s="47">
        <f t="shared" si="5"/>
        <v>69.19999999999999</v>
      </c>
      <c r="K15" s="47">
        <f t="shared" si="5"/>
        <v>55</v>
      </c>
      <c r="L15" s="47">
        <f t="shared" si="5"/>
        <v>20</v>
      </c>
      <c r="M15" s="47">
        <f t="shared" si="5"/>
        <v>20</v>
      </c>
      <c r="N15" s="47">
        <f t="shared" si="5"/>
        <v>18</v>
      </c>
      <c r="O15" s="47">
        <f t="shared" si="5"/>
        <v>8</v>
      </c>
      <c r="P15" s="47">
        <f t="shared" si="5"/>
        <v>8</v>
      </c>
      <c r="Q15" s="48">
        <f t="shared" si="5"/>
        <v>0</v>
      </c>
      <c r="R15" s="48">
        <f t="shared" si="5"/>
        <v>0.09000000000000008</v>
      </c>
      <c r="S15" s="48">
        <f t="shared" si="5"/>
        <v>0</v>
      </c>
      <c r="T15" s="47">
        <f t="shared" si="5"/>
        <v>135</v>
      </c>
      <c r="U15" s="47">
        <f t="shared" si="5"/>
        <v>1278</v>
      </c>
      <c r="V15" s="47">
        <f t="shared" si="5"/>
        <v>1542</v>
      </c>
      <c r="W15" s="47">
        <f t="shared" si="5"/>
        <v>1639</v>
      </c>
      <c r="X15" s="47">
        <f t="shared" si="5"/>
        <v>1359</v>
      </c>
      <c r="Y15" s="47">
        <f t="shared" si="5"/>
        <v>1272</v>
      </c>
      <c r="Z15" s="47">
        <f t="shared" si="5"/>
        <v>2034</v>
      </c>
      <c r="AA15" s="47">
        <f t="shared" si="5"/>
        <v>2034</v>
      </c>
      <c r="AB15" s="47">
        <f t="shared" si="5"/>
        <v>0</v>
      </c>
      <c r="AC15" s="47">
        <f t="shared" si="5"/>
        <v>0</v>
      </c>
      <c r="AD15" s="48">
        <f t="shared" si="5"/>
        <v>0</v>
      </c>
      <c r="AE15" s="47">
        <f t="shared" si="5"/>
        <v>0</v>
      </c>
      <c r="AF15" s="48">
        <f t="shared" si="5"/>
        <v>0.04999999999999999</v>
      </c>
      <c r="AG15" s="48">
        <f t="shared" si="5"/>
        <v>0</v>
      </c>
      <c r="AH15" s="48">
        <f t="shared" si="5"/>
        <v>0</v>
      </c>
      <c r="AI15" s="48">
        <f t="shared" si="5"/>
        <v>0</v>
      </c>
      <c r="AJ15" s="48">
        <f t="shared" si="5"/>
        <v>0</v>
      </c>
      <c r="AK15" s="48">
        <f t="shared" si="5"/>
        <v>0</v>
      </c>
    </row>
    <row r="16" spans="1:37" ht="12.75">
      <c r="A16" s="15" t="s">
        <v>241</v>
      </c>
      <c r="B16" s="44">
        <f>+B15/B14</f>
        <v>0.03655913978494624</v>
      </c>
      <c r="C16" s="44">
        <f aca="true" t="shared" si="6" ref="C16:AK16">+C15/C14</f>
        <v>0.32379248658318427</v>
      </c>
      <c r="D16" s="44">
        <f t="shared" si="6"/>
        <v>0.039913700107874865</v>
      </c>
      <c r="E16" s="44">
        <f t="shared" si="6"/>
        <v>0.06677265500794913</v>
      </c>
      <c r="F16" s="44">
        <f t="shared" si="6"/>
        <v>0.1098993288590604</v>
      </c>
      <c r="G16" s="41">
        <f t="shared" si="6"/>
        <v>0</v>
      </c>
      <c r="H16" s="44">
        <f t="shared" si="6"/>
        <v>0.12522686025408347</v>
      </c>
      <c r="I16" s="44">
        <f t="shared" si="6"/>
        <v>0.07941274607941279</v>
      </c>
      <c r="J16" s="44">
        <f t="shared" si="6"/>
        <v>0.16138059701492535</v>
      </c>
      <c r="K16" s="44">
        <f t="shared" si="6"/>
        <v>0.1971326164874552</v>
      </c>
      <c r="L16" s="44">
        <f t="shared" si="6"/>
        <v>0.060790273556231005</v>
      </c>
      <c r="M16" s="44">
        <f t="shared" si="6"/>
        <v>0.06779661016949153</v>
      </c>
      <c r="N16" s="44">
        <f t="shared" si="6"/>
        <v>0.033228724386191615</v>
      </c>
      <c r="O16" s="44">
        <f t="shared" si="6"/>
        <v>0.02531645569620253</v>
      </c>
      <c r="P16" s="44">
        <f t="shared" si="6"/>
        <v>0.041025641025641026</v>
      </c>
      <c r="Q16" s="41">
        <f t="shared" si="6"/>
        <v>0</v>
      </c>
      <c r="R16" s="41">
        <f t="shared" si="6"/>
        <v>0.08910891089108919</v>
      </c>
      <c r="S16" s="41">
        <f t="shared" si="6"/>
        <v>0</v>
      </c>
      <c r="T16" s="44">
        <f t="shared" si="6"/>
        <v>0.006514500796216764</v>
      </c>
      <c r="U16" s="44">
        <f t="shared" si="6"/>
        <v>0.04185772304467444</v>
      </c>
      <c r="V16" s="44">
        <f t="shared" si="6"/>
        <v>0.05037075752131447</v>
      </c>
      <c r="W16" s="44">
        <f t="shared" si="6"/>
        <v>0.05786407766990291</v>
      </c>
      <c r="X16" s="44">
        <f t="shared" si="6"/>
        <v>0.04777137232845894</v>
      </c>
      <c r="Y16" s="44">
        <f t="shared" si="6"/>
        <v>0.04643861122266438</v>
      </c>
      <c r="Z16" s="44">
        <f t="shared" si="6"/>
        <v>0.0710915382195659</v>
      </c>
      <c r="AA16" s="44">
        <f t="shared" si="6"/>
        <v>0.07175615607140337</v>
      </c>
      <c r="AB16" s="44">
        <f t="shared" si="6"/>
        <v>0</v>
      </c>
      <c r="AC16" s="44">
        <f t="shared" si="6"/>
        <v>0</v>
      </c>
      <c r="AD16" s="41">
        <f t="shared" si="6"/>
        <v>0</v>
      </c>
      <c r="AE16" s="44">
        <f t="shared" si="6"/>
        <v>0</v>
      </c>
      <c r="AF16" s="41">
        <f t="shared" si="6"/>
        <v>0.3333333333333332</v>
      </c>
      <c r="AG16" s="41">
        <f t="shared" si="6"/>
        <v>0</v>
      </c>
      <c r="AH16" s="41">
        <f t="shared" si="6"/>
        <v>0</v>
      </c>
      <c r="AI16" s="41">
        <f t="shared" si="6"/>
        <v>0</v>
      </c>
      <c r="AJ16" s="41">
        <f t="shared" si="6"/>
        <v>0</v>
      </c>
      <c r="AK16" s="41">
        <f t="shared" si="6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21"/>
  <sheetViews>
    <sheetView showGridLines="0" zoomScale="75" zoomScaleNormal="75" workbookViewId="0" topLeftCell="A20">
      <selection activeCell="A55" sqref="A55"/>
    </sheetView>
  </sheetViews>
  <sheetFormatPr defaultColWidth="9.00390625" defaultRowHeight="12.75"/>
  <sheetData>
    <row r="1" ht="12.75">
      <c r="A1" s="19" t="s">
        <v>64</v>
      </c>
    </row>
    <row r="3" ht="12.75">
      <c r="A3" s="19" t="s">
        <v>65</v>
      </c>
    </row>
    <row r="4" ht="12.75">
      <c r="A4" t="s">
        <v>215</v>
      </c>
    </row>
    <row r="5" ht="12.75">
      <c r="A5" t="s">
        <v>216</v>
      </c>
    </row>
    <row r="6" ht="12.75">
      <c r="A6" t="s">
        <v>217</v>
      </c>
    </row>
    <row r="7" ht="12.75">
      <c r="A7" t="s">
        <v>218</v>
      </c>
    </row>
    <row r="9" ht="12.75">
      <c r="A9" s="19" t="s">
        <v>16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7" ht="12.75">
      <c r="A17" s="19" t="s">
        <v>18</v>
      </c>
    </row>
    <row r="18" ht="12.75">
      <c r="A18" t="s">
        <v>219</v>
      </c>
    </row>
    <row r="19" ht="12.75">
      <c r="A19" t="s">
        <v>72</v>
      </c>
    </row>
    <row r="20" ht="12.75">
      <c r="A20" t="s">
        <v>220</v>
      </c>
    </row>
    <row r="21" ht="12.75">
      <c r="A21" t="s">
        <v>73</v>
      </c>
    </row>
    <row r="22" ht="12.75">
      <c r="A22" t="s">
        <v>221</v>
      </c>
    </row>
    <row r="23" ht="12.75">
      <c r="A23" t="s">
        <v>222</v>
      </c>
    </row>
    <row r="25" ht="12.75">
      <c r="A25" t="s">
        <v>19</v>
      </c>
    </row>
    <row r="26" ht="12.75">
      <c r="A26" t="s">
        <v>74</v>
      </c>
    </row>
    <row r="27" ht="12.75">
      <c r="A27" t="s">
        <v>75</v>
      </c>
    </row>
    <row r="28" ht="12.75">
      <c r="A28" t="s">
        <v>76</v>
      </c>
    </row>
    <row r="29" ht="12.75">
      <c r="A29" t="s">
        <v>77</v>
      </c>
    </row>
    <row r="30" ht="12.75">
      <c r="A30" t="s">
        <v>78</v>
      </c>
    </row>
    <row r="31" ht="12.75">
      <c r="A31" s="20" t="s">
        <v>79</v>
      </c>
    </row>
    <row r="32" ht="12.75">
      <c r="A32" s="21" t="s">
        <v>80</v>
      </c>
    </row>
    <row r="33" ht="12.75">
      <c r="A33" s="21" t="s">
        <v>81</v>
      </c>
    </row>
    <row r="34" ht="12.75">
      <c r="A34" s="22" t="s">
        <v>82</v>
      </c>
    </row>
    <row r="35" ht="12.75">
      <c r="A35" s="21" t="s">
        <v>83</v>
      </c>
    </row>
    <row r="36" ht="12.75">
      <c r="A36" s="21" t="s">
        <v>84</v>
      </c>
    </row>
    <row r="37" ht="12.75">
      <c r="A37" s="21" t="s">
        <v>85</v>
      </c>
    </row>
    <row r="38" ht="12.75">
      <c r="A38" s="21" t="s">
        <v>86</v>
      </c>
    </row>
    <row r="39" ht="12.75">
      <c r="A39" s="21" t="s">
        <v>87</v>
      </c>
    </row>
    <row r="40" ht="12.75">
      <c r="A40" s="22" t="s">
        <v>88</v>
      </c>
    </row>
    <row r="41" ht="12.75">
      <c r="A41" s="22" t="s">
        <v>89</v>
      </c>
    </row>
    <row r="42" ht="12.75">
      <c r="A42" s="21" t="s">
        <v>90</v>
      </c>
    </row>
    <row r="44" ht="12.75">
      <c r="A44" s="19" t="s">
        <v>14</v>
      </c>
    </row>
    <row r="45" ht="12.75">
      <c r="A45" t="s">
        <v>252</v>
      </c>
    </row>
    <row r="46" ht="12.75">
      <c r="A46" t="s">
        <v>263</v>
      </c>
    </row>
    <row r="47" ht="12.75">
      <c r="A47" t="s">
        <v>253</v>
      </c>
    </row>
    <row r="49" ht="12.75">
      <c r="A49" s="19" t="s">
        <v>15</v>
      </c>
    </row>
    <row r="50" ht="12.75">
      <c r="A50" t="s">
        <v>91</v>
      </c>
    </row>
    <row r="52" ht="12.75">
      <c r="A52" s="19" t="s">
        <v>92</v>
      </c>
    </row>
    <row r="53" ht="12.75">
      <c r="A53" s="19" t="s">
        <v>3</v>
      </c>
    </row>
    <row r="54" ht="12.75">
      <c r="A54" t="s">
        <v>264</v>
      </c>
    </row>
    <row r="56" ht="12.75">
      <c r="A56" s="19" t="s">
        <v>4</v>
      </c>
    </row>
    <row r="57" ht="12.75">
      <c r="A57" t="s">
        <v>248</v>
      </c>
    </row>
    <row r="58" ht="12.75">
      <c r="A58" t="s">
        <v>249</v>
      </c>
    </row>
    <row r="59" ht="12.75">
      <c r="A59" t="s">
        <v>250</v>
      </c>
    </row>
    <row r="60" ht="12.75">
      <c r="A60" t="s">
        <v>255</v>
      </c>
    </row>
    <row r="61" ht="12.75">
      <c r="A61" t="s">
        <v>256</v>
      </c>
    </row>
    <row r="62" ht="12.75">
      <c r="A62" t="s">
        <v>251</v>
      </c>
    </row>
    <row r="64" ht="12.75">
      <c r="A64" s="19" t="s">
        <v>93</v>
      </c>
    </row>
    <row r="65" ht="12.75">
      <c r="A65" t="s">
        <v>223</v>
      </c>
    </row>
    <row r="66" ht="12.75">
      <c r="A66" t="s">
        <v>94</v>
      </c>
    </row>
    <row r="67" ht="12.75">
      <c r="A67" t="s">
        <v>224</v>
      </c>
    </row>
    <row r="68" ht="12.75">
      <c r="A68" t="s">
        <v>95</v>
      </c>
    </row>
    <row r="69" ht="12.75">
      <c r="A69" t="s">
        <v>96</v>
      </c>
    </row>
    <row r="71" ht="12.75">
      <c r="A71" s="19" t="s">
        <v>97</v>
      </c>
    </row>
    <row r="72" ht="12.75">
      <c r="A72" t="s">
        <v>225</v>
      </c>
    </row>
    <row r="74" ht="12.75">
      <c r="A74" s="19" t="s">
        <v>1</v>
      </c>
    </row>
    <row r="75" ht="12.75">
      <c r="A75" t="s">
        <v>98</v>
      </c>
    </row>
    <row r="76" ht="12.75">
      <c r="A76" t="s">
        <v>99</v>
      </c>
    </row>
    <row r="77" ht="12.75">
      <c r="A77" t="s">
        <v>100</v>
      </c>
    </row>
    <row r="79" ht="12.75">
      <c r="A79" s="19" t="s">
        <v>2</v>
      </c>
    </row>
    <row r="80" ht="12.75">
      <c r="A80" t="s">
        <v>243</v>
      </c>
    </row>
    <row r="81" ht="12.75">
      <c r="A81" t="s">
        <v>244</v>
      </c>
    </row>
    <row r="82" ht="12.75">
      <c r="A82" t="s">
        <v>245</v>
      </c>
    </row>
    <row r="83" ht="12.75">
      <c r="A83" t="s">
        <v>246</v>
      </c>
    </row>
    <row r="84" ht="12.75">
      <c r="A84" t="s">
        <v>247</v>
      </c>
    </row>
    <row r="86" ht="12.75">
      <c r="A86" s="19" t="s">
        <v>101</v>
      </c>
    </row>
    <row r="88" ht="12.75">
      <c r="A88" s="19" t="s">
        <v>11</v>
      </c>
    </row>
    <row r="89" ht="12.75">
      <c r="A89" t="s">
        <v>102</v>
      </c>
    </row>
    <row r="90" ht="12.75">
      <c r="A90" t="s">
        <v>103</v>
      </c>
    </row>
    <row r="91" ht="12.75">
      <c r="A91" t="s">
        <v>104</v>
      </c>
    </row>
    <row r="92" ht="12.75">
      <c r="A92" t="s">
        <v>105</v>
      </c>
    </row>
    <row r="93" ht="12.75">
      <c r="A93" t="s">
        <v>106</v>
      </c>
    </row>
    <row r="94" ht="12.75">
      <c r="A94" t="s">
        <v>107</v>
      </c>
    </row>
    <row r="95" ht="12.75">
      <c r="A95" t="s">
        <v>108</v>
      </c>
    </row>
    <row r="96" ht="12.75">
      <c r="A96" t="s">
        <v>226</v>
      </c>
    </row>
    <row r="97" ht="12.75">
      <c r="A97" t="s">
        <v>227</v>
      </c>
    </row>
    <row r="98" ht="12.75">
      <c r="A98" t="s">
        <v>109</v>
      </c>
    </row>
    <row r="99" ht="12.75">
      <c r="A99" t="s">
        <v>254</v>
      </c>
    </row>
    <row r="101" ht="12.75">
      <c r="A101" s="19" t="s">
        <v>12</v>
      </c>
    </row>
    <row r="102" ht="12.75">
      <c r="A102" t="s">
        <v>110</v>
      </c>
    </row>
    <row r="103" ht="12.75">
      <c r="A103" t="s">
        <v>111</v>
      </c>
    </row>
    <row r="104" ht="12.75">
      <c r="A104" t="s">
        <v>112</v>
      </c>
    </row>
    <row r="105" ht="12.75">
      <c r="A105" t="s">
        <v>113</v>
      </c>
    </row>
    <row r="106" ht="12.75">
      <c r="A106" t="s">
        <v>114</v>
      </c>
    </row>
    <row r="107" ht="12.75">
      <c r="A107" t="s">
        <v>228</v>
      </c>
    </row>
    <row r="108" ht="12.75">
      <c r="A108" t="s">
        <v>115</v>
      </c>
    </row>
    <row r="109" ht="12.75">
      <c r="A109" t="s">
        <v>116</v>
      </c>
    </row>
    <row r="111" ht="12.75">
      <c r="A111" t="s">
        <v>9</v>
      </c>
    </row>
    <row r="112" ht="12.75">
      <c r="A112" t="s">
        <v>117</v>
      </c>
    </row>
    <row r="113" ht="12.75">
      <c r="A113" t="s">
        <v>118</v>
      </c>
    </row>
    <row r="114" ht="12.75">
      <c r="A114" t="s">
        <v>119</v>
      </c>
    </row>
    <row r="115" ht="12.75">
      <c r="A115" t="s">
        <v>120</v>
      </c>
    </row>
    <row r="116" ht="12.75">
      <c r="A116" t="s">
        <v>121</v>
      </c>
    </row>
    <row r="117" ht="12.75">
      <c r="A117" t="s">
        <v>122</v>
      </c>
    </row>
    <row r="118" ht="12.75">
      <c r="A118" t="s">
        <v>123</v>
      </c>
    </row>
    <row r="119" ht="12.75">
      <c r="A119" t="s">
        <v>124</v>
      </c>
    </row>
    <row r="120" ht="12.75">
      <c r="A120" t="s">
        <v>125</v>
      </c>
    </row>
    <row r="122" ht="12.75">
      <c r="A122" s="19" t="s">
        <v>10</v>
      </c>
    </row>
    <row r="123" ht="12.75">
      <c r="A123" t="s">
        <v>126</v>
      </c>
    </row>
    <row r="124" ht="12.75">
      <c r="A124" t="s">
        <v>127</v>
      </c>
    </row>
    <row r="125" ht="12.75">
      <c r="A125" t="s">
        <v>128</v>
      </c>
    </row>
    <row r="126" ht="12.75">
      <c r="A126" t="s">
        <v>129</v>
      </c>
    </row>
    <row r="127" ht="12.75">
      <c r="A127" t="s">
        <v>130</v>
      </c>
    </row>
    <row r="129" ht="12.75">
      <c r="A129" s="19" t="s">
        <v>8</v>
      </c>
    </row>
    <row r="130" ht="12.75">
      <c r="A130" t="s">
        <v>131</v>
      </c>
    </row>
    <row r="132" ht="12.75">
      <c r="A132" s="19" t="s">
        <v>7</v>
      </c>
    </row>
    <row r="133" ht="12.75">
      <c r="A133" t="s">
        <v>132</v>
      </c>
    </row>
    <row r="134" ht="12.75">
      <c r="A134" t="s">
        <v>133</v>
      </c>
    </row>
    <row r="135" ht="12.75">
      <c r="A135" t="s">
        <v>134</v>
      </c>
    </row>
    <row r="136" ht="12.75">
      <c r="A136" t="s">
        <v>135</v>
      </c>
    </row>
    <row r="138" ht="12.75">
      <c r="A138" s="19" t="s">
        <v>136</v>
      </c>
    </row>
    <row r="140" ht="12.75">
      <c r="A140" t="s">
        <v>137</v>
      </c>
    </row>
    <row r="141" ht="12.75">
      <c r="A141" t="s">
        <v>138</v>
      </c>
    </row>
    <row r="142" ht="12.75">
      <c r="A142" t="s">
        <v>139</v>
      </c>
    </row>
    <row r="143" ht="12.75">
      <c r="A143" t="s">
        <v>140</v>
      </c>
    </row>
    <row r="144" ht="12.75">
      <c r="A144" t="s">
        <v>141</v>
      </c>
    </row>
    <row r="145" ht="12.75">
      <c r="A145" t="s">
        <v>142</v>
      </c>
    </row>
    <row r="147" ht="12.75">
      <c r="A147" s="19" t="s">
        <v>24</v>
      </c>
    </row>
    <row r="148" ht="12.75">
      <c r="A148" t="s">
        <v>143</v>
      </c>
    </row>
    <row r="149" ht="12.75">
      <c r="A149" t="s">
        <v>144</v>
      </c>
    </row>
    <row r="150" ht="12.75">
      <c r="A150" t="s">
        <v>145</v>
      </c>
    </row>
    <row r="151" ht="12.75">
      <c r="A151" t="s">
        <v>146</v>
      </c>
    </row>
    <row r="152" ht="12.75">
      <c r="A152" t="s">
        <v>147</v>
      </c>
    </row>
    <row r="153" ht="12.75">
      <c r="A153" t="s">
        <v>148</v>
      </c>
    </row>
    <row r="154" ht="12.75">
      <c r="A154" t="s">
        <v>149</v>
      </c>
    </row>
    <row r="155" ht="12.75">
      <c r="A155" t="s">
        <v>150</v>
      </c>
    </row>
    <row r="156" ht="12.75">
      <c r="A156" t="s">
        <v>151</v>
      </c>
    </row>
    <row r="157" ht="12.75">
      <c r="A157" t="s">
        <v>152</v>
      </c>
    </row>
    <row r="158" ht="12.75">
      <c r="A158" t="s">
        <v>153</v>
      </c>
    </row>
    <row r="159" ht="12.75">
      <c r="A159" t="s">
        <v>154</v>
      </c>
    </row>
    <row r="160" ht="12.75">
      <c r="A160" t="s">
        <v>155</v>
      </c>
    </row>
    <row r="161" ht="12.75">
      <c r="A161" t="s">
        <v>156</v>
      </c>
    </row>
    <row r="162" ht="12.75">
      <c r="A162" t="s">
        <v>157</v>
      </c>
    </row>
    <row r="163" ht="12.75">
      <c r="A163" t="s">
        <v>158</v>
      </c>
    </row>
    <row r="165" ht="12.75">
      <c r="A165" s="19" t="s">
        <v>25</v>
      </c>
    </row>
    <row r="166" ht="12.75">
      <c r="A166" t="s">
        <v>159</v>
      </c>
    </row>
    <row r="167" ht="12.75">
      <c r="A167" t="s">
        <v>229</v>
      </c>
    </row>
    <row r="168" ht="12.75">
      <c r="A168" t="s">
        <v>160</v>
      </c>
    </row>
    <row r="169" ht="12.75">
      <c r="A169" t="s">
        <v>161</v>
      </c>
    </row>
    <row r="170" ht="12.75">
      <c r="A170" t="s">
        <v>162</v>
      </c>
    </row>
    <row r="171" ht="12.75">
      <c r="A171" t="s">
        <v>163</v>
      </c>
    </row>
    <row r="172" ht="12.75">
      <c r="A172" t="s">
        <v>164</v>
      </c>
    </row>
    <row r="173" ht="12.75">
      <c r="A173" t="s">
        <v>165</v>
      </c>
    </row>
    <row r="174" ht="12.75">
      <c r="A174" t="s">
        <v>166</v>
      </c>
    </row>
    <row r="175" ht="12.75">
      <c r="A175" t="s">
        <v>167</v>
      </c>
    </row>
    <row r="176" ht="12.75">
      <c r="A176" t="s">
        <v>168</v>
      </c>
    </row>
    <row r="177" ht="12.75">
      <c r="A177" t="s">
        <v>169</v>
      </c>
    </row>
    <row r="178" ht="12.75">
      <c r="A178" t="s">
        <v>170</v>
      </c>
    </row>
    <row r="179" ht="12.75">
      <c r="A179" t="s">
        <v>171</v>
      </c>
    </row>
    <row r="180" ht="12.75">
      <c r="A180" t="s">
        <v>172</v>
      </c>
    </row>
    <row r="182" ht="12.75">
      <c r="A182" s="19" t="s">
        <v>20</v>
      </c>
    </row>
    <row r="183" ht="12.75">
      <c r="A183" t="s">
        <v>173</v>
      </c>
    </row>
    <row r="184" ht="12.75">
      <c r="A184" t="s">
        <v>174</v>
      </c>
    </row>
    <row r="185" ht="12.75">
      <c r="A185" t="s">
        <v>175</v>
      </c>
    </row>
    <row r="186" ht="12.75">
      <c r="A186" t="s">
        <v>176</v>
      </c>
    </row>
    <row r="187" ht="12.75">
      <c r="A187" t="s">
        <v>177</v>
      </c>
    </row>
    <row r="188" ht="12.75">
      <c r="A188" t="s">
        <v>178</v>
      </c>
    </row>
    <row r="189" ht="12.75">
      <c r="A189" t="s">
        <v>179</v>
      </c>
    </row>
    <row r="190" ht="12.75">
      <c r="A190" t="s">
        <v>180</v>
      </c>
    </row>
    <row r="191" ht="12.75">
      <c r="A191" t="s">
        <v>181</v>
      </c>
    </row>
    <row r="193" ht="12.75">
      <c r="A193" s="19" t="s">
        <v>21</v>
      </c>
    </row>
    <row r="194" ht="12.75">
      <c r="A194" t="s">
        <v>182</v>
      </c>
    </row>
    <row r="195" ht="12.75">
      <c r="A195" t="s">
        <v>183</v>
      </c>
    </row>
    <row r="196" ht="12.75">
      <c r="A196" t="s">
        <v>184</v>
      </c>
    </row>
    <row r="197" ht="12.75">
      <c r="A197" t="s">
        <v>185</v>
      </c>
    </row>
    <row r="198" ht="12.75">
      <c r="A198" t="s">
        <v>186</v>
      </c>
    </row>
    <row r="199" ht="12.75">
      <c r="A199" t="s">
        <v>230</v>
      </c>
    </row>
    <row r="200" ht="12.75">
      <c r="A200" t="s">
        <v>187</v>
      </c>
    </row>
    <row r="201" ht="12.75">
      <c r="A201" t="s">
        <v>188</v>
      </c>
    </row>
    <row r="202" ht="12.75">
      <c r="A202" t="s">
        <v>169</v>
      </c>
    </row>
    <row r="203" ht="12.75">
      <c r="A203" t="s">
        <v>189</v>
      </c>
    </row>
    <row r="204" ht="12.75">
      <c r="A204" t="s">
        <v>190</v>
      </c>
    </row>
    <row r="205" ht="12.75">
      <c r="A205" t="s">
        <v>191</v>
      </c>
    </row>
    <row r="207" ht="12.75">
      <c r="A207" s="19" t="s">
        <v>22</v>
      </c>
    </row>
    <row r="208" ht="12.75">
      <c r="A208" t="s">
        <v>192</v>
      </c>
    </row>
    <row r="209" ht="12.75">
      <c r="A209" t="s">
        <v>193</v>
      </c>
    </row>
    <row r="210" ht="12.75">
      <c r="A210" t="s">
        <v>194</v>
      </c>
    </row>
    <row r="211" ht="12.75">
      <c r="A211" t="s">
        <v>195</v>
      </c>
    </row>
    <row r="212" ht="12.75">
      <c r="A212" t="s">
        <v>196</v>
      </c>
    </row>
    <row r="213" ht="12.75">
      <c r="A213" t="s">
        <v>231</v>
      </c>
    </row>
    <row r="215" ht="12.75">
      <c r="A215" s="19" t="s">
        <v>23</v>
      </c>
    </row>
    <row r="216" ht="12.75">
      <c r="A216" t="s">
        <v>197</v>
      </c>
    </row>
    <row r="217" ht="12.75">
      <c r="A217" t="s">
        <v>198</v>
      </c>
    </row>
    <row r="218" ht="12.75">
      <c r="A218" t="s">
        <v>199</v>
      </c>
    </row>
    <row r="219" ht="12.75">
      <c r="A219" t="s">
        <v>232</v>
      </c>
    </row>
    <row r="220" ht="12.75">
      <c r="A220" t="s">
        <v>200</v>
      </c>
    </row>
    <row r="221" ht="12.75">
      <c r="A221" t="s">
        <v>196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</dc:creator>
  <cp:keywords/>
  <dc:description/>
  <cp:lastModifiedBy>YW</cp:lastModifiedBy>
  <dcterms:created xsi:type="dcterms:W3CDTF">2009-09-02T07:32:35Z</dcterms:created>
  <dcterms:modified xsi:type="dcterms:W3CDTF">2009-09-30T07:33:10Z</dcterms:modified>
  <cp:category/>
  <cp:version/>
  <cp:contentType/>
  <cp:contentStatus/>
</cp:coreProperties>
</file>